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4385" yWindow="45" windowWidth="14430" windowHeight="14595"/>
  </bookViews>
  <sheets>
    <sheet name="Anleitung" sheetId="2" r:id="rId1"/>
    <sheet name="VOKO Kart.2017" sheetId="1" r:id="rId2"/>
    <sheet name="Grundlagen" sheetId="3" state="hidden" r:id="rId3"/>
    <sheet name="Grafik 2017" sheetId="5" r:id="rId4"/>
    <sheet name="Tabelle1" sheetId="6" state="hidden" r:id="rId5"/>
    <sheet name="Tabelle2" sheetId="7" state="hidden" r:id="rId6"/>
    <sheet name="Maschinenkosten" sheetId="4" state="hidden" r:id="rId7"/>
    <sheet name="Maschinenkosten 2016" sheetId="8" state="hidden" r:id="rId8"/>
    <sheet name="Tabelle3" sheetId="9" r:id="rId9"/>
  </sheets>
  <definedNames>
    <definedName name="Anhänger">'Maschinenkosten 2016'!$C$180:$C$197</definedName>
    <definedName name="Arbeiten_durch_Dritte_Maschinenmiete">Grundlagen!$B$107:$B$116</definedName>
    <definedName name="Beregnung">'Maschinenkosten 2016'!$C$464:$C$469</definedName>
    <definedName name="Bodenbearbeitungsgeräte">'Maschinenkosten 2016'!$C$221:$C$225</definedName>
    <definedName name="Bodenbearbeitungsgeräte1">'Maschinenkosten 2016'!$C$210:$C$259</definedName>
    <definedName name="_xlnm.Print_Area" localSheetId="1">'VOKO Kart.2017'!$A$1:$P$161</definedName>
    <definedName name="Düngerstreuer">'Maschinenkosten 2016'!$C$362:$C$383</definedName>
    <definedName name="Ernte">'Maschinenkosten 2016'!$C$519:$C$524</definedName>
    <definedName name="Gebinde">Grundlagen!$B$93:$B$95</definedName>
    <definedName name="Ja_nein">Grundlagen!$B$42:$B$43</definedName>
    <definedName name="K_Dünger">Grundlagen!$B$65:$B$67</definedName>
    <definedName name="Kartoffel_Sorten">Grundlagen!$B$8:$B$36</definedName>
    <definedName name="Kartoffellegemaschine">'Maschinenkosten 2016'!$C$285:$C$291</definedName>
    <definedName name="Kartoffellegemaschinen1">'Maschinenkosten 2016'!$C$285:$C$290</definedName>
    <definedName name="Kartoffelroder">'Maschinenkosten 2016'!$C$519:$C$524</definedName>
    <definedName name="Krautvernichtung">'Maschinenkosten 2016'!$C$513:$C$517</definedName>
    <definedName name="Mehrnährstoffdünger">Grundlagen!$B$55:$B$56</definedName>
    <definedName name="Mg_Dünger">Grundlagen!$B$70:$B$71</definedName>
    <definedName name="N_Dünger">Grundlagen!$B$47:$B$52</definedName>
    <definedName name="P_Dünger">Grundlagen!$B$61:$B$62</definedName>
    <definedName name="Pflanzenschutz">Grundlagen!$B$75:$B$86</definedName>
    <definedName name="Pflanzenschutzgeräte">'Maschinenkosten 2016'!$C$362:$C$369</definedName>
    <definedName name="Pflanzgerät">'Maschinenkosten 2016'!$C$285:$C$291</definedName>
    <definedName name="Pflegegeräte">'Maschinenkosten 2016'!$C$314:$C$320</definedName>
    <definedName name="Preise_Kartoffeln">Grundlagen!$B$8:$E$36</definedName>
    <definedName name="Produktionsrichtung">Grundlagen!$C$7:$E$7</definedName>
    <definedName name="PVC_Schläuche">'Maschinenkosten 2016'!$C$450:$C$460</definedName>
    <definedName name="Traktoren">'Maschinenkosten 2016'!$C$15:$C$25</definedName>
    <definedName name="Übrige_Direktkosten">Grundlagen!$B$99:$B$104</definedName>
    <definedName name="Umschlaggeräte">'Maschinenkosten 2016'!$C$72:$C$79</definedName>
    <definedName name="Weitere_Kosten">Grundlagen!$B$122:$B$125</definedName>
  </definedNames>
  <calcPr calcId="145621"/>
</workbook>
</file>

<file path=xl/calcChain.xml><?xml version="1.0" encoding="utf-8"?>
<calcChain xmlns="http://schemas.openxmlformats.org/spreadsheetml/2006/main">
  <c r="C39" i="5" l="1"/>
  <c r="E17" i="3"/>
  <c r="L49" i="1" l="1"/>
  <c r="H113" i="1"/>
  <c r="H112" i="1"/>
  <c r="H109" i="1"/>
  <c r="H110" i="1"/>
  <c r="H111" i="1"/>
  <c r="H108" i="1"/>
  <c r="H121" i="1"/>
  <c r="H122" i="1"/>
  <c r="H120" i="1"/>
  <c r="H119" i="1"/>
  <c r="H118" i="1"/>
  <c r="H117" i="1"/>
  <c r="H116" i="1"/>
  <c r="H145" i="1"/>
  <c r="H144" i="1"/>
  <c r="H143" i="1"/>
  <c r="H142" i="1"/>
  <c r="H135" i="1"/>
  <c r="H134" i="1"/>
  <c r="H133" i="1"/>
  <c r="H132" i="1"/>
  <c r="H126" i="1"/>
  <c r="H125" i="1"/>
  <c r="H128" i="1"/>
  <c r="H127" i="1"/>
  <c r="H8" i="1"/>
  <c r="L127" i="1" s="1"/>
  <c r="H7" i="1"/>
  <c r="L128" i="1" l="1"/>
  <c r="P127" i="1"/>
  <c r="P18" i="1"/>
  <c r="L17" i="1" l="1"/>
  <c r="E23" i="3"/>
  <c r="H8" i="3"/>
  <c r="H9" i="3"/>
  <c r="H10" i="3"/>
  <c r="H11" i="3"/>
  <c r="H12" i="3"/>
  <c r="H13" i="3"/>
  <c r="H14" i="3"/>
  <c r="H15" i="3"/>
  <c r="H16" i="3"/>
  <c r="H18" i="3"/>
  <c r="H19" i="3"/>
  <c r="H20" i="3"/>
  <c r="H21" i="3"/>
  <c r="H22" i="3"/>
  <c r="H23" i="3"/>
  <c r="H24" i="3"/>
  <c r="K8" i="3" l="1"/>
  <c r="K9" i="3"/>
  <c r="K10" i="3"/>
  <c r="K11" i="3"/>
  <c r="K12" i="3"/>
  <c r="K13" i="3"/>
  <c r="K14" i="3"/>
  <c r="K15" i="3"/>
  <c r="K16" i="3"/>
  <c r="K18" i="3"/>
  <c r="K19" i="3"/>
  <c r="K20" i="3"/>
  <c r="K21" i="3"/>
  <c r="K22" i="3"/>
  <c r="K23" i="3"/>
  <c r="K24" i="3"/>
  <c r="P86" i="1"/>
  <c r="P84" i="1"/>
  <c r="L87" i="1"/>
  <c r="P88" i="1"/>
  <c r="P85" i="1"/>
  <c r="L66" i="1"/>
  <c r="P66" i="1" s="1"/>
  <c r="P77" i="1"/>
  <c r="P78" i="1"/>
  <c r="P76" i="1"/>
  <c r="J153" i="1" l="1"/>
  <c r="L59" i="1" l="1"/>
  <c r="E24" i="3" l="1"/>
  <c r="C43" i="5" l="1"/>
  <c r="H71" i="3"/>
  <c r="H70" i="3"/>
  <c r="L48" i="1" s="1"/>
  <c r="H67" i="3"/>
  <c r="L43" i="1" s="1"/>
  <c r="P43" i="1" s="1"/>
  <c r="H66" i="3"/>
  <c r="H65" i="3"/>
  <c r="H62" i="3"/>
  <c r="H61" i="3"/>
  <c r="L38" i="1" s="1"/>
  <c r="P38" i="1" s="1"/>
  <c r="H56" i="3"/>
  <c r="H55" i="3"/>
  <c r="H52" i="3"/>
  <c r="H51" i="3"/>
  <c r="H50" i="3"/>
  <c r="H49" i="3"/>
  <c r="H48" i="3"/>
  <c r="H47" i="3"/>
  <c r="E22" i="3"/>
  <c r="E21" i="3"/>
  <c r="E20" i="3"/>
  <c r="E19" i="3"/>
  <c r="E18" i="3"/>
  <c r="E16" i="3"/>
  <c r="E15" i="3"/>
  <c r="E14" i="3"/>
  <c r="E13" i="3"/>
  <c r="E12" i="3"/>
  <c r="E11" i="3"/>
  <c r="E10" i="3"/>
  <c r="E9" i="3"/>
  <c r="E8" i="3"/>
  <c r="P152" i="1"/>
  <c r="P151" i="1"/>
  <c r="P150" i="1"/>
  <c r="P149" i="1"/>
  <c r="P148" i="1"/>
  <c r="P144" i="1"/>
  <c r="P143" i="1"/>
  <c r="P138" i="1"/>
  <c r="C49" i="5" s="1"/>
  <c r="L129" i="1"/>
  <c r="P129" i="1" s="1"/>
  <c r="P128" i="1"/>
  <c r="P125" i="1"/>
  <c r="B87" i="1"/>
  <c r="J81" i="1"/>
  <c r="F81" i="1"/>
  <c r="N78" i="1"/>
  <c r="N77" i="1"/>
  <c r="N76" i="1"/>
  <c r="P73" i="1"/>
  <c r="P72" i="1"/>
  <c r="P71" i="1"/>
  <c r="P70" i="1"/>
  <c r="P69" i="1"/>
  <c r="P68" i="1"/>
  <c r="P67" i="1"/>
  <c r="L65" i="1"/>
  <c r="P65" i="1" s="1"/>
  <c r="L64" i="1"/>
  <c r="P64" i="1" s="1"/>
  <c r="L63" i="1"/>
  <c r="P63" i="1" s="1"/>
  <c r="L62" i="1"/>
  <c r="P62" i="1" s="1"/>
  <c r="L61" i="1"/>
  <c r="P61" i="1" s="1"/>
  <c r="L60" i="1"/>
  <c r="P60" i="1" s="1"/>
  <c r="P59" i="1"/>
  <c r="L58" i="1"/>
  <c r="P58" i="1" s="1"/>
  <c r="C38" i="5" s="1"/>
  <c r="P55" i="1"/>
  <c r="P54" i="1"/>
  <c r="L54" i="1"/>
  <c r="L53" i="1"/>
  <c r="P50" i="1"/>
  <c r="P49" i="1"/>
  <c r="P45" i="1"/>
  <c r="L44" i="1"/>
  <c r="P44" i="1" s="1"/>
  <c r="P40" i="1"/>
  <c r="L39" i="1"/>
  <c r="P35" i="1"/>
  <c r="P34" i="1"/>
  <c r="L34" i="1"/>
  <c r="L33" i="1"/>
  <c r="P33" i="1" s="1"/>
  <c r="P29" i="1"/>
  <c r="C40" i="5" s="1"/>
  <c r="H24" i="1"/>
  <c r="P24" i="1" s="1"/>
  <c r="P23" i="1"/>
  <c r="P22" i="1"/>
  <c r="P20" i="1"/>
  <c r="P19" i="1"/>
  <c r="J16" i="1"/>
  <c r="H16" i="1"/>
  <c r="L135" i="1"/>
  <c r="L142" i="1"/>
  <c r="C46" i="5" l="1"/>
  <c r="C50" i="5"/>
  <c r="F83" i="1"/>
  <c r="P53" i="1"/>
  <c r="C37" i="5" s="1"/>
  <c r="J83" i="1"/>
  <c r="J87" i="1" s="1"/>
  <c r="P87" i="1" s="1"/>
  <c r="H81" i="1"/>
  <c r="P81" i="1" s="1"/>
  <c r="C41" i="5" s="1"/>
  <c r="P48" i="1"/>
  <c r="P142" i="1"/>
  <c r="C48" i="5" s="1"/>
  <c r="P135" i="1"/>
  <c r="L108" i="1"/>
  <c r="P108" i="1" s="1"/>
  <c r="L112" i="1"/>
  <c r="P112" i="1" s="1"/>
  <c r="L118" i="1"/>
  <c r="P118" i="1" s="1"/>
  <c r="L122" i="1"/>
  <c r="P122" i="1" s="1"/>
  <c r="L134" i="1"/>
  <c r="P134" i="1" s="1"/>
  <c r="P39" i="1"/>
  <c r="L111" i="1"/>
  <c r="P111" i="1" s="1"/>
  <c r="L117" i="1"/>
  <c r="P117" i="1" s="1"/>
  <c r="L121" i="1"/>
  <c r="P121" i="1" s="1"/>
  <c r="L133" i="1"/>
  <c r="P133" i="1" s="1"/>
  <c r="L110" i="1"/>
  <c r="P110" i="1" s="1"/>
  <c r="L116" i="1"/>
  <c r="P116" i="1" s="1"/>
  <c r="L120" i="1"/>
  <c r="P120" i="1" s="1"/>
  <c r="L132" i="1"/>
  <c r="P132" i="1" s="1"/>
  <c r="L109" i="1"/>
  <c r="P109" i="1" s="1"/>
  <c r="L113" i="1"/>
  <c r="P113" i="1" s="1"/>
  <c r="L119" i="1"/>
  <c r="P119" i="1" s="1"/>
  <c r="P155" i="1" l="1"/>
  <c r="C42" i="5"/>
  <c r="P17" i="1"/>
  <c r="C45" i="5"/>
  <c r="C44" i="5"/>
  <c r="C47" i="5"/>
  <c r="P25" i="1" l="1"/>
  <c r="P16" i="1"/>
  <c r="P91" i="1"/>
  <c r="P102" i="1" s="1"/>
  <c r="P159" i="1" s="1"/>
  <c r="P161" i="1" s="1"/>
  <c r="P160" i="1"/>
  <c r="C51" i="5"/>
  <c r="L16" i="1" l="1"/>
  <c r="P92" i="1"/>
  <c r="P154" i="1" s="1"/>
  <c r="P156" i="1" l="1"/>
  <c r="P158" i="1" s="1"/>
  <c r="P157" i="1" l="1"/>
</calcChain>
</file>

<file path=xl/comments1.xml><?xml version="1.0" encoding="utf-8"?>
<comments xmlns="http://schemas.openxmlformats.org/spreadsheetml/2006/main">
  <authors>
    <author>Christian Gazzarin</author>
  </authors>
  <commentList>
    <comment ref="P49" authorId="0">
      <text>
        <r>
          <rPr>
            <b/>
            <sz val="9"/>
            <color indexed="81"/>
            <rFont val="Tahoma"/>
            <family val="2"/>
          </rPr>
          <t>Christian Gazzarin:</t>
        </r>
        <r>
          <rPr>
            <sz val="9"/>
            <color indexed="81"/>
            <rFont val="Tahoma"/>
            <family val="2"/>
          </rPr>
          <t xml:space="preserve">
geschätzt</t>
        </r>
      </text>
    </comment>
    <comment ref="P50" authorId="0">
      <text>
        <r>
          <rPr>
            <b/>
            <sz val="9"/>
            <color indexed="81"/>
            <rFont val="Tahoma"/>
            <family val="2"/>
          </rPr>
          <t>Christian Gazzarin:</t>
        </r>
        <r>
          <rPr>
            <sz val="9"/>
            <color indexed="81"/>
            <rFont val="Tahoma"/>
            <family val="2"/>
          </rPr>
          <t xml:space="preserve">
geschätzt</t>
        </r>
      </text>
    </comment>
    <comment ref="F446" authorId="0">
      <text>
        <r>
          <rPr>
            <b/>
            <sz val="9"/>
            <color indexed="81"/>
            <rFont val="Tahoma"/>
            <family val="2"/>
          </rPr>
          <t>Christian Gazzarin:</t>
        </r>
        <r>
          <rPr>
            <sz val="9"/>
            <color indexed="81"/>
            <rFont val="Tahoma"/>
            <family val="2"/>
          </rPr>
          <t xml:space="preserve">
Achtung! Verteiler haben Stundenzähler!!</t>
        </r>
      </text>
    </comment>
    <comment ref="D610" authorId="0">
      <text>
        <r>
          <rPr>
            <b/>
            <sz val="14"/>
            <color indexed="81"/>
            <rFont val="Tahoma"/>
            <family val="2"/>
          </rPr>
          <t>Christian Gazzarin:</t>
        </r>
        <r>
          <rPr>
            <sz val="14"/>
            <color indexed="81"/>
            <rFont val="Tahoma"/>
            <family val="2"/>
          </rPr>
          <t xml:space="preserve">
Verhältnis Arbeitsleistung Mais - Gras (Anbau): 3.5 : 1
Verhältnis Arbeitsleistung Mais - Gras (Selbstfahr): 2 : 1
35% Graseinsatz / 65% Maiseinsatz</t>
        </r>
      </text>
    </comment>
    <comment ref="L874" authorId="0">
      <text>
        <r>
          <rPr>
            <b/>
            <sz val="9"/>
            <color indexed="81"/>
            <rFont val="Tahoma"/>
            <family val="2"/>
          </rPr>
          <t>Christian Gazzarin:</t>
        </r>
        <r>
          <rPr>
            <sz val="9"/>
            <color indexed="81"/>
            <rFont val="Tahoma"/>
            <family val="2"/>
          </rPr>
          <t xml:space="preserve">
ändern für 2012 auf 10 Jahre</t>
        </r>
      </text>
    </comment>
    <comment ref="P881" authorId="0">
      <text>
        <r>
          <rPr>
            <b/>
            <sz val="9"/>
            <color indexed="81"/>
            <rFont val="Tahoma"/>
            <family val="2"/>
          </rPr>
          <t>Christian Gazzarin:</t>
        </r>
        <r>
          <rPr>
            <sz val="9"/>
            <color indexed="81"/>
            <rFont val="Tahoma"/>
            <family val="2"/>
          </rPr>
          <t xml:space="preserve">
geschätzt
</t>
        </r>
      </text>
    </comment>
    <comment ref="P882" authorId="0">
      <text>
        <r>
          <rPr>
            <b/>
            <sz val="9"/>
            <color indexed="81"/>
            <rFont val="Tahoma"/>
            <family val="2"/>
          </rPr>
          <t>Christian Gazzarin:</t>
        </r>
        <r>
          <rPr>
            <sz val="9"/>
            <color indexed="81"/>
            <rFont val="Tahoma"/>
            <family val="2"/>
          </rPr>
          <t xml:space="preserve">
geschätzt
</t>
        </r>
      </text>
    </comment>
    <comment ref="P913" authorId="0">
      <text>
        <r>
          <rPr>
            <b/>
            <sz val="9"/>
            <color indexed="81"/>
            <rFont val="Tahoma"/>
            <family val="2"/>
          </rPr>
          <t>Christian Gazzarin:</t>
        </r>
        <r>
          <rPr>
            <sz val="9"/>
            <color indexed="81"/>
            <rFont val="Tahoma"/>
            <family val="2"/>
          </rPr>
          <t xml:space="preserve">
geschätzt</t>
        </r>
      </text>
    </comment>
    <comment ref="P914" authorId="0">
      <text>
        <r>
          <rPr>
            <b/>
            <sz val="9"/>
            <color indexed="81"/>
            <rFont val="Tahoma"/>
            <family val="2"/>
          </rPr>
          <t>Christian Gazzarin:</t>
        </r>
        <r>
          <rPr>
            <sz val="9"/>
            <color indexed="81"/>
            <rFont val="Tahoma"/>
            <family val="2"/>
          </rPr>
          <t xml:space="preserve">
geschätzt</t>
        </r>
      </text>
    </comment>
    <comment ref="P915" authorId="0">
      <text>
        <r>
          <rPr>
            <b/>
            <sz val="9"/>
            <color indexed="81"/>
            <rFont val="Tahoma"/>
            <family val="2"/>
          </rPr>
          <t>Christian Gazzarin:</t>
        </r>
        <r>
          <rPr>
            <sz val="9"/>
            <color indexed="81"/>
            <rFont val="Tahoma"/>
            <family val="2"/>
          </rPr>
          <t xml:space="preserve">
geschätzt</t>
        </r>
      </text>
    </comment>
  </commentList>
</comments>
</file>

<file path=xl/sharedStrings.xml><?xml version="1.0" encoding="utf-8"?>
<sst xmlns="http://schemas.openxmlformats.org/spreadsheetml/2006/main" count="8014" uniqueCount="1194">
  <si>
    <t>Grundlagen</t>
  </si>
  <si>
    <t xml:space="preserve">Grundlagen </t>
  </si>
  <si>
    <t>-</t>
  </si>
  <si>
    <t xml:space="preserve">Bemerkungen </t>
  </si>
  <si>
    <t>Arbeitskraft für Pflege Ernte</t>
  </si>
  <si>
    <t>Bezeichnung und nähere Umschreibung</t>
  </si>
  <si>
    <t>Motoren-</t>
  </si>
  <si>
    <t>Mittlerer</t>
  </si>
  <si>
    <t>Entschädigungsansatz für die betreffende Maschine
(ohne Bedienung, ohne Mwst.)</t>
  </si>
  <si>
    <t>Zugrunde</t>
  </si>
  <si>
    <t>Belas-</t>
  </si>
  <si>
    <t>Nutzungsdauer</t>
  </si>
  <si>
    <t>Rest-</t>
  </si>
  <si>
    <t>RUF</t>
  </si>
  <si>
    <t>Faktoransprüche</t>
  </si>
  <si>
    <t>Fixe Kosten</t>
  </si>
  <si>
    <t>Variable Kosten</t>
  </si>
  <si>
    <t>der Maschine</t>
  </si>
  <si>
    <t xml:space="preserve">oder </t>
  </si>
  <si>
    <t>Anschaf-</t>
  </si>
  <si>
    <t>gelegte</t>
  </si>
  <si>
    <t>tungs-</t>
  </si>
  <si>
    <t>wert-</t>
  </si>
  <si>
    <t>Faktor</t>
  </si>
  <si>
    <t xml:space="preserve"> </t>
  </si>
  <si>
    <t>Arbeits-</t>
  </si>
  <si>
    <t>fungs-</t>
  </si>
  <si>
    <t>Auslastung</t>
  </si>
  <si>
    <t>grad</t>
  </si>
  <si>
    <t>nach</t>
  </si>
  <si>
    <t>nach Arbeit</t>
  </si>
  <si>
    <t>faktor</t>
  </si>
  <si>
    <t>(Reparatur,</t>
  </si>
  <si>
    <t>Ge-</t>
  </si>
  <si>
    <t>Wartung</t>
  </si>
  <si>
    <t>Abschr.,</t>
  </si>
  <si>
    <t>Total</t>
  </si>
  <si>
    <t>Anteil</t>
  </si>
  <si>
    <t>Rep.,</t>
  </si>
  <si>
    <t>Treib-</t>
  </si>
  <si>
    <t>leistung</t>
  </si>
  <si>
    <t>preis</t>
  </si>
  <si>
    <r>
      <t xml:space="preserve">       bei x % </t>
    </r>
    <r>
      <rPr>
        <b/>
        <sz val="11"/>
        <color indexed="8"/>
        <rFont val="Frutiger LT 45 Light"/>
        <family val="1"/>
      </rPr>
      <t>Auslastung</t>
    </r>
  </si>
  <si>
    <t>pro Jahr</t>
  </si>
  <si>
    <t>Motor</t>
  </si>
  <si>
    <t>Zeit in</t>
  </si>
  <si>
    <t>in Arbeits-</t>
  </si>
  <si>
    <t>Unterhalt)</t>
  </si>
  <si>
    <t>bäude-</t>
  </si>
  <si>
    <t>Zins,</t>
  </si>
  <si>
    <t>bäude</t>
  </si>
  <si>
    <t>Schmier-</t>
  </si>
  <si>
    <t>stoff</t>
  </si>
  <si>
    <t xml:space="preserve">       (Restwert konstant)</t>
  </si>
  <si>
    <t>für Richtwert</t>
  </si>
  <si>
    <t>Jahren</t>
  </si>
  <si>
    <t>einheiten</t>
  </si>
  <si>
    <t>bedarf</t>
  </si>
  <si>
    <t>stoffe,</t>
  </si>
  <si>
    <t>Hilfstoff</t>
  </si>
  <si>
    <t>Richtwert</t>
  </si>
  <si>
    <t>125%</t>
  </si>
  <si>
    <t>75%</t>
  </si>
  <si>
    <t>Versch.</t>
  </si>
  <si>
    <t>Fr.</t>
  </si>
  <si>
    <t>Fr./h</t>
  </si>
  <si>
    <t>Fr./AE</t>
  </si>
  <si>
    <t>AE</t>
  </si>
  <si>
    <t>%</t>
  </si>
  <si>
    <t>m3</t>
  </si>
  <si>
    <t>h/AE</t>
  </si>
  <si>
    <t>Fr./Jahr</t>
  </si>
  <si>
    <t>Fr. / h</t>
  </si>
  <si>
    <t>Leistung</t>
  </si>
  <si>
    <t>Gebühren</t>
  </si>
  <si>
    <t>Treibstoff-Code</t>
  </si>
  <si>
    <t>Code</t>
  </si>
  <si>
    <t>1. Motorfahrzeuge 
(*Stunden nach effektiver Uhrzeit)</t>
  </si>
  <si>
    <t>Doppelbereifung</t>
  </si>
  <si>
    <t>vorne</t>
  </si>
  <si>
    <t>Traktoren (Standard)</t>
  </si>
  <si>
    <t/>
  </si>
  <si>
    <t>Stunden (h)</t>
  </si>
  <si>
    <t>*</t>
  </si>
  <si>
    <t>Traktor 105-124 kW  (143-169 PS)</t>
  </si>
  <si>
    <t>Traktor 125-149 kW  (171-203 PS)</t>
  </si>
  <si>
    <t>Traktor 150-199 kW  (204-271 PS)</t>
  </si>
  <si>
    <t>Traktor 200-250 kW  (272-340 PS)</t>
  </si>
  <si>
    <t>Doppelbereifung / Frontausrüstung</t>
  </si>
  <si>
    <t>Doppelbereifung zu Traktor bis 64 kW (87 PS), 
vorne, 9.5 R 24/20</t>
  </si>
  <si>
    <t>Doppelbereifung zu Traktor bis 64 kW (87 PS), 
hinten, 230/95 R 40/30</t>
  </si>
  <si>
    <t>Doppelbereifung zu Traktor, ab 65 kW (88 PS),
vorne, 270/95 R 32/24</t>
  </si>
  <si>
    <t>Doppelbereifung zu Traktor, ab 65 kW (88 PS), 
hinten, 230/95 R 44/34</t>
  </si>
  <si>
    <t>Fronthydraulik mit Zapfwelle</t>
  </si>
  <si>
    <t>Traktoren mit Forstausrüstung</t>
  </si>
  <si>
    <t xml:space="preserve"> Forsttraktor 110 kW (150 PS)</t>
  </si>
  <si>
    <t>Schmalspurtraktoren (Obstbau, Weinbau)</t>
  </si>
  <si>
    <t>Schmalspurtraktor, 2-Radantrieb, 30 kW 
(40 PS)</t>
  </si>
  <si>
    <t>Schmalspurtraktor, 2-Radantrieb, 45 kW 
(61 PS)</t>
  </si>
  <si>
    <t>Schmalspurtraktor, 4-Radantrieb, 30 kW 
(40 PS)</t>
  </si>
  <si>
    <t>Schmalspurtraktor, 4-Radantrieb, 45 kW 
(61 PS)</t>
  </si>
  <si>
    <t>Schmalspurtraktor, 4-Radantrieb, 55 kW 
(75 PS)</t>
  </si>
  <si>
    <t>Spezialtraktoren und Raupenfahrzeuge</t>
  </si>
  <si>
    <t>Traktor mit Knicklenkung, 40 kW (55 PS)</t>
  </si>
  <si>
    <t>Traktor mit Knicklenkung, 50 kW (68 PS)</t>
  </si>
  <si>
    <t>Traktor mit Knicklenkung, 65 kW (88 PS)</t>
  </si>
  <si>
    <t>Raupentransporter mit Brücke, Benzin, 
4 kW (5 PS)</t>
  </si>
  <si>
    <t>Trägerfahrzeug mit Raupen, Diesel, 
18 kW (24 PS)</t>
  </si>
  <si>
    <t>Trägerfahrzeug mit Raupen, mit Hubwerk, 
Diesel, 25 kW (34 PS)</t>
  </si>
  <si>
    <t>Trägerfahrzeug mit Raupen, mit Hubwerk, 
Diesel, 44 kW (60 PS)</t>
  </si>
  <si>
    <t>Zweiachsmäher (Hanggeräteträger)</t>
  </si>
  <si>
    <t>Zweiachsmäher, Diesel, 30 kW (41 PS)</t>
  </si>
  <si>
    <t>Zweiachsmäher, Diesel, 35 kW (48 PS)</t>
  </si>
  <si>
    <t>Zweiachsmäher, Diesel, 45 kW (61 PS)</t>
  </si>
  <si>
    <t>Zweiachsmäher, Diesel, 65 kW (88 PS)</t>
  </si>
  <si>
    <t>Zweiachsmäher, Diesel, 70 kW (95 PS)</t>
  </si>
  <si>
    <t xml:space="preserve">Transporter </t>
  </si>
  <si>
    <t>Transporter, Diesel, 20 kW (28 PS)</t>
  </si>
  <si>
    <t>Transporter, Diesel, 30 kW (41 PS)</t>
  </si>
  <si>
    <t>Transporter, Diesel, 35 kW (48 PS)</t>
  </si>
  <si>
    <t>Transporter, Diesel, 40 kW (54 PS)</t>
  </si>
  <si>
    <t>Transporter, Diesel, 50 kW (68 PS)</t>
  </si>
  <si>
    <t>Transporter, Diesel, 60 kW (82 PS)</t>
  </si>
  <si>
    <t>Transporter, Diesel, 75 kW (102 PS)</t>
  </si>
  <si>
    <t>Doppelbereifung vorne od. hinten
zu Transporter / Zweiachsmäher</t>
  </si>
  <si>
    <t>Umschlagmaschinen</t>
  </si>
  <si>
    <t>Hof-, Kompaktlader, mit Mistgabel,
Diesel, 20 kW (27 PS)</t>
  </si>
  <si>
    <t>Hof-, Kompaktlader, mit Mistgabel,
Diesel, 44 kW (60 PS)</t>
  </si>
  <si>
    <t>Teleskoplader, 50 kW (68 PS), ohne Anbau</t>
  </si>
  <si>
    <t>Teleskoplader, 75 kW (102 PS), ohne Anbau</t>
  </si>
  <si>
    <t>Teleskoplader, 90 kW (122 PS), ohne Anb.</t>
  </si>
  <si>
    <t>Hubstapler, selbstfahrend, Benzin, 
15 kW (20 PS)</t>
  </si>
  <si>
    <t>Motormäher und übrige Motor-
einachser (Geräteträger), Schneefräse</t>
  </si>
  <si>
    <t>Motormäher, 1,6 m Balken, Benzin, 
5 kW (7 PS)</t>
  </si>
  <si>
    <t>Hektaren</t>
  </si>
  <si>
    <t>Motormäher, 1,9 m Balken, Benzin, 
10 kW (13 PS)</t>
  </si>
  <si>
    <t>Motormäher, 1,9 m Balken, Benzin, 
10 kW (14 PS) mit Hangausrüstung*</t>
  </si>
  <si>
    <t>Motormäher, 2,5 m Balken, Benzin, 
12 kW (16 PS) mit Hangausrüstung*,
Doppelmessermähwerk</t>
  </si>
  <si>
    <t>Motormäher, 3,5 m Balken, Benzin, 
20 kW (27 PS) mit Hangausrüstung*, 
Doppelmessermähwerk</t>
  </si>
  <si>
    <t>Kleinmäher für Rebbau, Benzin, 5 kW 
(7 PS)</t>
  </si>
  <si>
    <t>Einachser Benzin, 6 kW (9 PS)</t>
  </si>
  <si>
    <t>Einachser Benzin, 8 kW (11 PS)</t>
  </si>
  <si>
    <t>Einachser Benzin, hydraulischer Antrieb, 
10 kW (14 PS)</t>
  </si>
  <si>
    <t>Schneefräse, Benzin, 10 kW (14 PS), 
Raupen; Profiausführung</t>
  </si>
  <si>
    <t>Rasentraktor, Schnittbreite 90 bis 
120 cm, 9-15 kW (13-20 PS)</t>
  </si>
  <si>
    <t>Motor-Kleingeräte</t>
  </si>
  <si>
    <t>Kettensäge, Schwert 0,4 m, Benzin, 2 kW 
(3 PS)</t>
  </si>
  <si>
    <t>Kettensäge, Schwert 0,5 m, Benzin, 4 kW 
(5 PS)</t>
  </si>
  <si>
    <t>Kettensäge, Schwert 0,6 m, Benzin, 5 kW 
(7 PS)</t>
  </si>
  <si>
    <t>Rindenschälgerät mit Motorsäge 4 kW</t>
  </si>
  <si>
    <t>Motorsense, Benzin, 2 kW (3 PS)</t>
  </si>
  <si>
    <t>Forstfreischneider, Benzin, 3 kW (4 PS)</t>
  </si>
  <si>
    <t>Rückensprühgerät, 25 l, Benzin,
0.7 kW (1 PS)</t>
  </si>
  <si>
    <t>Blasgerät, Rucksackbläser, 3 kW (4 PS)</t>
  </si>
  <si>
    <t>Pflanzlochbohrer, Benzin, 4 kW (5 PS)</t>
  </si>
  <si>
    <t>Geländefahrzeuge und Viehtransporter</t>
  </si>
  <si>
    <t>Gelände-Allzweckfahrzeug, Benzin, 
10 kW (14 PS)</t>
  </si>
  <si>
    <t>Gelände-Allzweckfahrzeug, Benzin, 
15 kW (20 PS)</t>
  </si>
  <si>
    <t>Geländewagen, Pickup Diesel, 
125 kW (170 PS)</t>
  </si>
  <si>
    <t>Kilometer</t>
  </si>
  <si>
    <t>Geländewagen, Diesel, 140 kW (190 PS)</t>
  </si>
  <si>
    <t>Viehtransporter, 3,5 t, Diesel 84 kW 
(um 130 PS)</t>
  </si>
  <si>
    <t>2. Zusatzgeräte für Motorfahrzeuge</t>
  </si>
  <si>
    <t>Frontlader und Anbaugeräte</t>
  </si>
  <si>
    <t>Frontlader, leicht, ohne Anbaugerät, 
bis 48 kW (65 PS)</t>
  </si>
  <si>
    <t xml:space="preserve">Frontlader, mittel, ohne Anbaugerät, 
49-66 kW (66-90 PS)  </t>
  </si>
  <si>
    <t>Frontlader, schwer, ohne Anbaugerät, 
über 66 kW (90 PS)</t>
  </si>
  <si>
    <t>Mistgabel zu Frontlader, 1,7 bis 2 m</t>
  </si>
  <si>
    <t>Transportgabel für Grossballen zu Frontlader</t>
  </si>
  <si>
    <t>Erdschaufel zu Frontlader, 1,9 bis 2,5 m</t>
  </si>
  <si>
    <t>Siloschneidzange zu Frontlader</t>
  </si>
  <si>
    <t>Krokodilzange zu Frontlader, 1,2 bis 2,2 m</t>
  </si>
  <si>
    <t>Ballenspiess zu Frontlader</t>
  </si>
  <si>
    <t>Klemmzange für Grossballen zu Frontlader</t>
  </si>
  <si>
    <t>Palettgabel zu Frontlader</t>
  </si>
  <si>
    <t>Geräte für Dreipunktanbau</t>
  </si>
  <si>
    <t>Transportgabel für Grossballen</t>
  </si>
  <si>
    <t>Grossballengreifer</t>
  </si>
  <si>
    <t>Verteilgerät zu Flachsilo</t>
  </si>
  <si>
    <t>Kippschaufel</t>
  </si>
  <si>
    <t>Hecklader mit Mistgabel</t>
  </si>
  <si>
    <t>Hecklader, hydraulisch</t>
  </si>
  <si>
    <t>Hubstapler, Heckanbau, 3 m Hubhöhe</t>
  </si>
  <si>
    <t>Hubstapler, Heckanbau, Kippgabel,
Seitenschieber, 3 m Hubhöhe</t>
  </si>
  <si>
    <t>Planierschild zu Traktor</t>
  </si>
  <si>
    <t>Zusatzgeräte zu Transporter</t>
  </si>
  <si>
    <t>Ladebrücke  (Metall)</t>
  </si>
  <si>
    <t>Kippbrücke  (Metall)</t>
  </si>
  <si>
    <t>Aufbaukran zu Kippbrücke, Dreipunktanbau</t>
  </si>
  <si>
    <t>Geräte für Schneeräumung</t>
  </si>
  <si>
    <t>Schneepflug zu Traktor bis 41 kW (56 PS)</t>
  </si>
  <si>
    <t>Schneepflug zu Traktor von 41-88 kW 
(56-120 PS)</t>
  </si>
  <si>
    <t>Schneepflug zu Traktor ab 88 kW 
(120 PS)</t>
  </si>
  <si>
    <t>Schneeschleuder zu Traktor ab 41-80 kW 
(56-109 PS)</t>
  </si>
  <si>
    <t>Schneeschleuder zu Traktor ab 80 kW 
(109 PS)</t>
  </si>
  <si>
    <t>Salzstreuer, bis  600 l</t>
  </si>
  <si>
    <t>Tellerstreuer für Salz und Split, 
1000-1400 l</t>
  </si>
  <si>
    <t>Schneeketten zu Traktor, vorne (Paar),  
Bereifung 280-440 R 24"</t>
  </si>
  <si>
    <t>Schneeketten zu Traktor, hinten (Paar), 
Bereifung 420-540 R 34"</t>
  </si>
  <si>
    <t>Zusatzgeräte zu Motoreinachser</t>
  </si>
  <si>
    <t>Mähwerk, 1,9 m</t>
  </si>
  <si>
    <t>Breitspurmähwerk, Doppelmesser, 
zu Motor-Einachser, 2-2,5 m</t>
  </si>
  <si>
    <t>Kommunal-Mähbalken, 1,2 m</t>
  </si>
  <si>
    <t>Bandrechen 180 cm</t>
  </si>
  <si>
    <t xml:space="preserve">Heurechen mit Zinkenband 2m ("Rake") </t>
  </si>
  <si>
    <t>Bandeingrasvorrichtung, 1,9 m</t>
  </si>
  <si>
    <t>Einachsanhänger, 500 kg Nutzlast</t>
  </si>
  <si>
    <t>Bodenfräse 70-110cm</t>
  </si>
  <si>
    <t>Schlegelmulcher 90-110cm</t>
  </si>
  <si>
    <t>Schneepflug, 1,3 m</t>
  </si>
  <si>
    <t>Schneefräse, 60-85cm</t>
  </si>
  <si>
    <t>Schneefräse, 1 m</t>
  </si>
  <si>
    <t xml:space="preserve">3. Transport (*Stundenansätze können auch für Fuderansätze verwendet werden) </t>
  </si>
  <si>
    <t>Transportanhänger (Angaben in Nutzlast)</t>
  </si>
  <si>
    <t>Anh. 1-achsig, 6 t</t>
  </si>
  <si>
    <t>Tonnen</t>
  </si>
  <si>
    <t>Anh. 1-achsig, 7 t, hydraulisch kippbar</t>
  </si>
  <si>
    <t>Anh. 2-achsig, 5 t</t>
  </si>
  <si>
    <t>Anh. 2-achsig, 5 t, hydraulisch kippbar</t>
  </si>
  <si>
    <t>Anh. 2-achsig, 8 t</t>
  </si>
  <si>
    <t>Anh. 2-achsig, 8 t, hydraulisch kippbar</t>
  </si>
  <si>
    <t>Anh. 2-achsig, 10 t</t>
  </si>
  <si>
    <t>Anh. 2-achsig, 10 t, hydraulisch kippbar</t>
  </si>
  <si>
    <t>Anh. 2-achsig, über 10 t, hydraulisch kippbar</t>
  </si>
  <si>
    <t>Anh. tandem, 2-achsig, 10 t, hydraulisch 
 kippbar</t>
  </si>
  <si>
    <t>Anh. tandem, 2-achsig, 15 t, hydraulisch
 kippbar</t>
  </si>
  <si>
    <t>Autoanhänger</t>
  </si>
  <si>
    <t>Lenk-Triebachsanhänger an Traktor, 
ohne Aufbau</t>
  </si>
  <si>
    <t>Häcksel- bzw. Bunkeraufsatz zu 
Pneuwagen</t>
  </si>
  <si>
    <t>Fuder</t>
  </si>
  <si>
    <t>Muldenkipper, Hakengeräte (Nutzlast)</t>
  </si>
  <si>
    <t>Anh. tandem, 2-achsig, 12 t, hydraulisch kippbar</t>
  </si>
  <si>
    <t>Anh. tandem, 2-achsig, 15 t, hydraulisch kippbar</t>
  </si>
  <si>
    <t>Anh. 3-achsig (Tridem), 20 t, hydraulisch kippbar</t>
  </si>
  <si>
    <t>#Hakengerät mit Container, 20 m3, um 15 t</t>
  </si>
  <si>
    <t>#Hakengerät mit Container, 25 m3, um 15 t</t>
  </si>
  <si>
    <t>Viehtransport- und Tränkewagen</t>
  </si>
  <si>
    <t>Viehtransportwagen für zwei Kühe</t>
  </si>
  <si>
    <t>Viehtransportwagen bis 7 Grossviehpl.</t>
  </si>
  <si>
    <t>Viehtransportwagen bis 11 Grossviehpl.</t>
  </si>
  <si>
    <t>Tränkewagen, 500 l</t>
  </si>
  <si>
    <t>Tage</t>
  </si>
  <si>
    <t>Tränkewagen, 700 l</t>
  </si>
  <si>
    <t>Tränkewagen, 2000 l</t>
  </si>
  <si>
    <t>4. Bodenbearbeitung</t>
  </si>
  <si>
    <t>Grubber, Tiefenlockerer und Spatenmaschinen</t>
  </si>
  <si>
    <t>Untergrundlockerer, Drainagepflug,
schwere Ausführung, 70 cm Tiefe</t>
  </si>
  <si>
    <t>Tiefenlockerer 3 m</t>
  </si>
  <si>
    <t>Grubber, 2,2 m, 7 Zinken</t>
  </si>
  <si>
    <t>Grubber mit Nachläufer, 2,5 m</t>
  </si>
  <si>
    <t>Grubber mit Nachläufer, 3 m</t>
  </si>
  <si>
    <t>Spatenmaschine, 2 m</t>
  </si>
  <si>
    <t>Spatenmaschine, 3 m</t>
  </si>
  <si>
    <t>Pflüge</t>
  </si>
  <si>
    <t>Pflug 2-scharig</t>
  </si>
  <si>
    <t>Pflug 3-scharig</t>
  </si>
  <si>
    <t>Pflug 4-scharig</t>
  </si>
  <si>
    <t>Pflug 5-scharig</t>
  </si>
  <si>
    <t>Pflug 6-scharig</t>
  </si>
  <si>
    <t>Eggen gezogen ohne Antrieb</t>
  </si>
  <si>
    <t>Scheibenegge gezogen, 3 m</t>
  </si>
  <si>
    <t>Scheibenegge, gezogen, 4 m</t>
  </si>
  <si>
    <t>Kurzscheibenegge mit Nachwalze, 3 m</t>
  </si>
  <si>
    <t>Kurzscheibenegge mit Nachwalze, 4 m</t>
  </si>
  <si>
    <t>Federzinkenegge mit Krümler, 3 m</t>
  </si>
  <si>
    <t>Federzinkenegge mit Krümler, 
aufklappbar, 4 m</t>
  </si>
  <si>
    <t>Federzinkenegge mit Krümler, 
aufklappbar, 6 m</t>
  </si>
  <si>
    <t>Eggen mit Antrieb</t>
  </si>
  <si>
    <t>Bodenfräse mit Stabkrümler, 2,1 m</t>
  </si>
  <si>
    <t>Bodenfräse mit Stabkrümler, 2,5 m</t>
  </si>
  <si>
    <t>Kreiselegge mit Packerwalze, 2,5 m</t>
  </si>
  <si>
    <t>Kreiselegge mit Packerwalze, 3 m</t>
  </si>
  <si>
    <t>Kreiselegge mit Packerwalze, 4 m</t>
  </si>
  <si>
    <t>Zinkenrotor mit Packerwalze, 2,5 m</t>
  </si>
  <si>
    <t>Zinkenrotor mit Packerwalze, 3 m</t>
  </si>
  <si>
    <t>Walzen</t>
  </si>
  <si>
    <t>Glattwalze, 3 m</t>
  </si>
  <si>
    <t>Glattwalze, 5 m</t>
  </si>
  <si>
    <t>Rauwalze, 2,5 m, einteilig, Dreipunktanbau</t>
  </si>
  <si>
    <t>Rauwalze, 3 m, einteilig, Dreipunktanbau</t>
  </si>
  <si>
    <t>Rauwalze, 6 m, dreiteilig, gezogen</t>
  </si>
  <si>
    <t>Rauwalze, 8 m, dreiteilig, gezogen</t>
  </si>
  <si>
    <t>übrige Geräte für Bodenbearbeitung</t>
  </si>
  <si>
    <t>Huckepack-Grundausrüstung</t>
  </si>
  <si>
    <t>Frontpacker, 1,5 m</t>
  </si>
  <si>
    <t>Steinsammler mit Verladeband, 1,5 m</t>
  </si>
  <si>
    <t>Steinbrecher, 1,7-2,2 m</t>
  </si>
  <si>
    <t>#Streifenlockerer 3m, 4 Reihen (Strip Tillage)</t>
  </si>
  <si>
    <t>#Streifenlockerer 3m, 6 Reihen (Strip Tillage)</t>
  </si>
  <si>
    <t>Streifenfräse (z.B. für Maissaat), 4-reihig</t>
  </si>
  <si>
    <t>5. Saat, Pflege und Pflanzenschutz</t>
  </si>
  <si>
    <t>konventionelle Sämaschinen</t>
  </si>
  <si>
    <t>Sämaschine mit Fahrgassenschaltung, 
2,5 m</t>
  </si>
  <si>
    <t>Sämaschine mit Fahrgassenschaltung, 3 m</t>
  </si>
  <si>
    <t>Aufbausämaschine, pneumatisch, 3 m</t>
  </si>
  <si>
    <t>Aufbau-Sämaschine pneumatisch, 4 m</t>
  </si>
  <si>
    <t>Direktsämaschine, 3 m</t>
  </si>
  <si>
    <t>Säwalze 3 m</t>
  </si>
  <si>
    <t>Einzelkornsämaschinen für Mais</t>
  </si>
  <si>
    <t>Einzelkornsämaschine 4-reihig</t>
  </si>
  <si>
    <t>Einzelkornsämaschine 6-reihig</t>
  </si>
  <si>
    <t>Einzelkornsämaschine 8-reihig</t>
  </si>
  <si>
    <t>Einzelkornsämaschinen für Rüben</t>
  </si>
  <si>
    <t>Einzelkornsämaschine für Rüben, 6-reihig</t>
  </si>
  <si>
    <t>Einzelkornsämaschine für Rüben, 12-reihig</t>
  </si>
  <si>
    <t>Kartoffellege- und Pflanzsetzmaschinen</t>
  </si>
  <si>
    <t>Kartoffellegemaschine, 2-reihig</t>
  </si>
  <si>
    <t>Kartoffellegemaschine, 4-reihig</t>
  </si>
  <si>
    <t>Kartoffellegemaschine, automatisch, 
2-reihig</t>
  </si>
  <si>
    <t>Kartoffellegemaschine, automatisch, 
4-reihig</t>
  </si>
  <si>
    <t xml:space="preserve">Kartoffelsetzmaschine "all in one" </t>
  </si>
  <si>
    <t>Pflanzensetzmaschine, 2-reihig</t>
  </si>
  <si>
    <t>Tabaksetzmaschine, 2-reihig</t>
  </si>
  <si>
    <t>Bestellkombinationen und Zusatzgeräte</t>
  </si>
  <si>
    <t>Bestellkombinationen:</t>
  </si>
  <si>
    <t xml:space="preserve">   Flügelschar + Zapfwellenegge +
   Sämaschine, 2,5 m</t>
  </si>
  <si>
    <t xml:space="preserve">   Flügelschar + Zapfwellenegge +
   Sämaschine, 3 m</t>
  </si>
  <si>
    <t xml:space="preserve">   Zapfwellenegge + Sämaschine, 4m</t>
  </si>
  <si>
    <t xml:space="preserve">  Vorbaugrubber + Streifenfräse, 4-reihig
  + Einzelkornsämaschine für Mais, 4-reihig 
  + Düngerstreuer + Bandspritze, 
     mit Huckepack</t>
  </si>
  <si>
    <t>Aufbau-Bandspritze, 400 l, 4-6-reihig</t>
  </si>
  <si>
    <t>Aufbau-Granulatstreuer, 4-6-reihig</t>
  </si>
  <si>
    <t>Hackstriegel</t>
  </si>
  <si>
    <t>Hackstriegel 6 m</t>
  </si>
  <si>
    <t>Hackstriegel, hydraulisch, 9 m</t>
  </si>
  <si>
    <t>Hackstriegel, hydraulisch, 12 m</t>
  </si>
  <si>
    <t>Pflegegeräte für Mais</t>
  </si>
  <si>
    <t>Scharhackgerät für Mais, 4-reihig</t>
  </si>
  <si>
    <t>Sternhackgerät für Mais, 4-reihig</t>
  </si>
  <si>
    <t>Reihenmulchgerät für Mais, 75 cm, 
4-reihig</t>
  </si>
  <si>
    <t>Pflegegeräte für Kartoffeln</t>
  </si>
  <si>
    <t>Kartoffelhack- und häufelgerät, 4-reihig</t>
  </si>
  <si>
    <t>Dammformer für Kartoffeln, 4-reihig</t>
  </si>
  <si>
    <t>Dammfräse für Kartoffeln, 4-reihig</t>
  </si>
  <si>
    <t>Beetformer für Kartoffeln, 4-reihig</t>
  </si>
  <si>
    <t>Separator für Kartoffeln, 2-reihig</t>
  </si>
  <si>
    <t>Pflegegeräte für Rüben</t>
  </si>
  <si>
    <t>Rübenhackgerät, 6-reihig</t>
  </si>
  <si>
    <t>Sternhackgerät mit Vorschar für Rüben, 
6-reihig</t>
  </si>
  <si>
    <t>Bürstenhackgerät, 5-reihig</t>
  </si>
  <si>
    <t>Reihenhackfräse, 50 cm, 5-reihig</t>
  </si>
  <si>
    <t>Pflegegeräte für Wiesen und Weiden</t>
  </si>
  <si>
    <t>Wiesenegge 4 m</t>
  </si>
  <si>
    <t>Wiesenegge 6 m</t>
  </si>
  <si>
    <t>Striegel 3m</t>
  </si>
  <si>
    <t xml:space="preserve">Striegel 6 m </t>
  </si>
  <si>
    <t>Striegel + pneumatische Sämaschine 3 m</t>
  </si>
  <si>
    <t>Striegel + pneumatische Sämaschine 6 m</t>
  </si>
  <si>
    <t>Mäusevergasungsapparat, Benzin, 
2 kW (3 PS)</t>
  </si>
  <si>
    <t>Mulchgeräte</t>
  </si>
  <si>
    <t>Schlegelmulcher Front od. Heck, 1,75-2 m</t>
  </si>
  <si>
    <t>Schlegelmulcher Front-/Heckanbau, 2,5 m</t>
  </si>
  <si>
    <t>Schlegelmulcher Front-/Heckanbau, 3 m</t>
  </si>
  <si>
    <t>Schlegelmulcher Front-/Heckanbau, bis 3,5 m</t>
  </si>
  <si>
    <t>Seitenmulcher, 1,55 m, mit Schwenkarm</t>
  </si>
  <si>
    <t>Seitenmulcher, 2 m, mit Schwenkarm</t>
  </si>
  <si>
    <t>Böschungsmäher mit Knickarm, 
kompakt (800 kg)</t>
  </si>
  <si>
    <t>Böschungsmäher mit Knickarm,
 Profi-Ausführung (1500 kg)</t>
  </si>
  <si>
    <t xml:space="preserve">Pflanzenschutz </t>
  </si>
  <si>
    <t>Körnerstreuer</t>
  </si>
  <si>
    <t>Anbaufeldspritze, 9 m Balken, 500 l Fass</t>
  </si>
  <si>
    <t>Anbaufeldspritze, 12 m Balken, 600 l Fass</t>
  </si>
  <si>
    <t>Anbaufeldspritze, 15 m Balken, 800 l Fass</t>
  </si>
  <si>
    <t>Anbaufeldspritze, 21 m Balken, 1000 l Fass</t>
  </si>
  <si>
    <t>Anhängefeldspritze, 18 m Balken, 
2000 l Fass</t>
  </si>
  <si>
    <t>Anhängefeldspritze, 24 m Balken, 
2500 l Fass</t>
  </si>
  <si>
    <t>Selbstfahrende Motorspritze, 15 m Balken,
1500-2000 l Fass, Diesel, 50 kW (68 PS)</t>
  </si>
  <si>
    <t>6. Düngung und Kompostierung</t>
  </si>
  <si>
    <t>Düngerstreuer (Mineraldünger)</t>
  </si>
  <si>
    <t>Einkasten-Düngerstreuer, 2,5 m</t>
  </si>
  <si>
    <t>Reihendüngerstreuer zu Hackgerät</t>
  </si>
  <si>
    <t>Schleuderstreuer, bis 500 l</t>
  </si>
  <si>
    <t>Schleuderstreuer, 500 bis 1000 l</t>
  </si>
  <si>
    <t>Schleuderstreuer, über 1000 l, mit Bordcomputer</t>
  </si>
  <si>
    <t>Reihenstreugerät zu Schleuderstreuer</t>
  </si>
  <si>
    <t xml:space="preserve">Miststreuer </t>
  </si>
  <si>
    <t>Aufbau-Seitenstreuer zu Transp. 2,5 m3</t>
  </si>
  <si>
    <t>Aufbau-Seitenstreuer zu Transp. 3,5 m3</t>
  </si>
  <si>
    <t>Aufbau-Seitenstreuer zu Transp. 4,5 m3</t>
  </si>
  <si>
    <t>Miststreuer m. Seitenstreuwerk, um 5 m3</t>
  </si>
  <si>
    <t>Miststreuer m. Seitenstreuwerk, um 7 m3</t>
  </si>
  <si>
    <t>Miststreuer m. Walzenstreuwerk, um 8 m3</t>
  </si>
  <si>
    <t>Mulden-Miststreuer, um 10 m3</t>
  </si>
  <si>
    <t>Mulden-Miststreuer, um 12 m3</t>
  </si>
  <si>
    <t>Universalstreuer, um 14 m3</t>
  </si>
  <si>
    <t>Universalstreuer, um 16 m3</t>
  </si>
  <si>
    <t>Universalstreuer, um 21 m3</t>
  </si>
  <si>
    <t>Mistkran (Hydrauliklader)</t>
  </si>
  <si>
    <t>Hydrauliklader, Dreipunktanbau, Zapfwellenantrieb</t>
  </si>
  <si>
    <t>Hydrauliklader, Elektromotor, 5,5 kW 
(7,5 PS)</t>
  </si>
  <si>
    <t>Hydrauliklader mit Zapfwellenantrieb</t>
  </si>
  <si>
    <t>Vakuumfässer</t>
  </si>
  <si>
    <t>Aufbau-Vakuumfass zu Transp.,  2000 l</t>
  </si>
  <si>
    <t>Vakuumfass 3000 l</t>
  </si>
  <si>
    <t>Vakuumfass 4000 l</t>
  </si>
  <si>
    <t>Vakuumfass 5000 l</t>
  </si>
  <si>
    <t>Vakuumfass 6000 l</t>
  </si>
  <si>
    <t>Vakuumfass 8000 l</t>
  </si>
  <si>
    <t>Vakuumfass 10 000 l</t>
  </si>
  <si>
    <t>Vakuumfass 12 000 l</t>
  </si>
  <si>
    <t>Pumpe als Zusatzausrüstung</t>
  </si>
  <si>
    <t>Pumpfässer</t>
  </si>
  <si>
    <t>Aufbau-Pumpfass zu Transp.,  2000 l</t>
  </si>
  <si>
    <t>Aufbau-Pumpfass zu Transp.,  3000 l</t>
  </si>
  <si>
    <t>Aufbau-Pumpfass zu Transp.,  3500 l</t>
  </si>
  <si>
    <t>Pumpfass, 3000 l</t>
  </si>
  <si>
    <t>Pumpfass, 4000 l</t>
  </si>
  <si>
    <t>Pumpfass, 5000 l</t>
  </si>
  <si>
    <t>Pumpfass, 6000 l</t>
  </si>
  <si>
    <t>Pumpfass, 8000 l</t>
  </si>
  <si>
    <t>Pumpfass, 10 000 l</t>
  </si>
  <si>
    <t>Pumpfass, 12 000 l</t>
  </si>
  <si>
    <t>Fass mit Schleppschlauchverteiler</t>
  </si>
  <si>
    <t>5 m Schleppschlauchverteiler + 3000 l Fass 
auf Transporter</t>
  </si>
  <si>
    <t>9 m Schleppschlauchverteiler + 5000 l Fass</t>
  </si>
  <si>
    <t>12 m Schleppschlauchverteiler + 6000 l Fass</t>
  </si>
  <si>
    <t>12 m Schleppschlauchverteiler + 8000 l Fass</t>
  </si>
  <si>
    <t>12 m Schleppschlauchverteiler 
+ 10 000 l Fass</t>
  </si>
  <si>
    <t>12 m Schleppschlauchverteiler 
+ 12 000 l Fass</t>
  </si>
  <si>
    <t>Güllepumpen, Güllemixer und Separatoren</t>
  </si>
  <si>
    <t>Füllhilfe zum Fassfüllen, ohne Motor</t>
  </si>
  <si>
    <t>Tauchpumpe fahrbar, Elektromotor, 9 kW 
(12 PS)</t>
  </si>
  <si>
    <t>Einkolbenpumpe, doppelwirkend, 
incl. Eltro Motor + Agropilot</t>
  </si>
  <si>
    <t>Zweikolbenpumpe, doppelwirkend,  
incl. Eltro Motor + Agropilot</t>
  </si>
  <si>
    <t>Dreikolbenpumpe, einfachwirkend, 
incl. Eltro Motor + Agropilot</t>
  </si>
  <si>
    <t>Drehkolbenpumpe, Zapfwellenantrieb</t>
  </si>
  <si>
    <t>Drehkolbenpumpe, Elektromotor 
15 kW/61 m3/h</t>
  </si>
  <si>
    <t>Schneckenpumpe, Elektromotor, 
15 kW (20 PS), Funkfernsteuerung</t>
  </si>
  <si>
    <t>Schneckenpumpe, Zapfwellenantrieb, 
zweistufig</t>
  </si>
  <si>
    <t>Güllenmixer, Elektromotor, 7 kW (10 PS)</t>
  </si>
  <si>
    <t>Güllenmixer, Zapfwellenantrieb, 4-6 m</t>
  </si>
  <si>
    <t>Schiffschraubenrührwerk, Elektromotor, 
7,5 kW (10 PS)</t>
  </si>
  <si>
    <t>Separator mit Dickstoffpumpe, 
Elektromotoren, 8 kW (11 PS)</t>
  </si>
  <si>
    <t>Geräte für Gülleverschlauchung</t>
  </si>
  <si>
    <t>Güllenwerfer, Dreipunktanbau, Handbedienung</t>
  </si>
  <si>
    <t>Güllenverteiler, Dreipunktanbau, 
mechanisch automatisch</t>
  </si>
  <si>
    <t>Güllenverteiler, Dreipunktanbau, 
elektronisch automatisch</t>
  </si>
  <si>
    <t>Schleppschlauchverteiler, Dreipunktanbau, 
9 m</t>
  </si>
  <si>
    <t>Schleppschlauchverteiler, Dreipunktanbau, 
12 m</t>
  </si>
  <si>
    <t>Schleppschlauchverteiler, Dreipunktanbau, 
15 m</t>
  </si>
  <si>
    <t>Rohre und Schläuche</t>
  </si>
  <si>
    <t>PVC-Schlauch, 100 m, ø 75 mm</t>
  </si>
  <si>
    <t>PVC-Schläuche auf Dreipunkthaspel, 
300 m, ø 75 mm</t>
  </si>
  <si>
    <t>PVC-Schläuche auf Dreipunkthaspel, 
600 m, ø 75 mm</t>
  </si>
  <si>
    <t>PVC-Schläuche auf Dreipunkthaspel, 
300 m, ø 90 mm</t>
  </si>
  <si>
    <t>PVC-Schläuche auf Dreipunkthaspel, 
600 m, ø 90 mm</t>
  </si>
  <si>
    <t>PE-Rohr, 100 m, ø 75 mm</t>
  </si>
  <si>
    <t>PE-Rohre, ø 75 mm, auf Trommelwagen, 
300 m</t>
  </si>
  <si>
    <t>PE-Rohr, 100 m, ø 90 mm</t>
  </si>
  <si>
    <t>Güllenröhren, 100 m, ø 72 mm</t>
  </si>
  <si>
    <t>Beregnung</t>
  </si>
  <si>
    <t>Beregnungspumpe zu Traktor, 100 m Rohr</t>
  </si>
  <si>
    <t>Beregnungspumpe elektrisch 22-30 kW (30-40 PS)</t>
  </si>
  <si>
    <t>Beregnungsanlage, 37 Regner, 600 m Rohr</t>
  </si>
  <si>
    <t>Beregnungsmaschine klein, 
170 m Schlauch</t>
  </si>
  <si>
    <t>Beregnungsmaschine mittel, 
350 m Schlauch</t>
  </si>
  <si>
    <t>Beregnungsmaschine gross, 
450 m Schlauch</t>
  </si>
  <si>
    <t>Kompostierung</t>
  </si>
  <si>
    <t>Stunden</t>
  </si>
  <si>
    <t>Abfallschredder, Zapfwellenantrieb</t>
  </si>
  <si>
    <t>Abfallschredder mit Aufbaumotor, Diesel, 
30 kW (41 PS)</t>
  </si>
  <si>
    <t>Kompostwendemaschine, Zapfwellenantrieb</t>
  </si>
  <si>
    <t>7. Getreide- Raps- und Körnermaisernte</t>
  </si>
  <si>
    <t>Mähdrescher (ohne Schneidwerk)</t>
  </si>
  <si>
    <t>Mähdrescher (129 PS, 95 kW) 
bei 3,9-4,2 m</t>
  </si>
  <si>
    <t>Mähdrescher (170 PS, 125 kW) bei 
4,2-4,8 m</t>
  </si>
  <si>
    <t>Mähdrescher (204 PS, 150 kW) bei 
4,8-5,2 m</t>
  </si>
  <si>
    <t>Mähdrescher (238 PS, 175 kW) bei 
5,2-6 m</t>
  </si>
  <si>
    <t>Mähdrescher (299 PS, 220 kW) bei 
5,2-6 m</t>
  </si>
  <si>
    <t>Mähdrescher (350 PS, 257 kW) bei 6-7m</t>
  </si>
  <si>
    <t>Mähdrescher (400 PS, 294 kW) bei 7-8m</t>
  </si>
  <si>
    <t>Schneidwerke mit Wagen</t>
  </si>
  <si>
    <t>mit Schneidwerk</t>
  </si>
  <si>
    <t>Schneidwerk 3,9-4,2 m (mit Wagen)</t>
  </si>
  <si>
    <t>Schneidwerk 4,2-4,8 m (mit Wagen)</t>
  </si>
  <si>
    <t>Schneidwerk 4,8-5,2 m (mit Wagen)</t>
  </si>
  <si>
    <t>Schneidwerk 5,2-6 m (mit Wagen)</t>
  </si>
  <si>
    <t>Schneidwerk 6-7 m (mit Wagen)</t>
  </si>
  <si>
    <t>Schneidwerk 7-8 m (mit Wagen)</t>
  </si>
  <si>
    <t>Maispflückdrescher und -pflückvorrichtungen</t>
  </si>
  <si>
    <t>Maispflückdrescher, 110 kW (150 PS), 
4-reihig mit Unterbauhäcksler</t>
  </si>
  <si>
    <t>Pflückvorsatz 4-reihig, ohne Unterbauhäcksler</t>
  </si>
  <si>
    <t>Pflückvorsatz 4-reihig, mit Unterbauhäcksler</t>
  </si>
  <si>
    <t>Pflückvorsatz 6-reihig, mit Unterbauhäcksler</t>
  </si>
  <si>
    <t>Pflückvorsatz 8-reihig, mit Unterbauhäcksler</t>
  </si>
  <si>
    <t>Rapsschneidvorsatz, 5,40 m</t>
  </si>
  <si>
    <t>Sonnenblumenvorsatz, 5,40 m</t>
  </si>
  <si>
    <t>Strohbearbeitung, Schroter und Umladewagen</t>
  </si>
  <si>
    <t>Strohhäcksler zu Mähdrescher</t>
  </si>
  <si>
    <t>Spreuverteiler zu Mähdrescher</t>
  </si>
  <si>
    <t>Strohverteiler zu Mähdrescher</t>
  </si>
  <si>
    <t>#Überladewagen, 16-20m3</t>
  </si>
  <si>
    <t>8. Kartoffel-, Tabak- und Rübenernte</t>
  </si>
  <si>
    <t>Krautschläger und Abflammgeräte</t>
  </si>
  <si>
    <t>Kartoffelkrautschläger, 1,8 m, 2-reihig</t>
  </si>
  <si>
    <t>Kartoffelkrautschläger, 3 m, 4-reihig</t>
  </si>
  <si>
    <t>Abflammgerät für Kartoffeln, 3 m, 4-reihig</t>
  </si>
  <si>
    <t>Kartoffelroder und -vollernter</t>
  </si>
  <si>
    <t>Kartoffelvollernter, klein, Kippbunker, 
1-reihig</t>
  </si>
  <si>
    <t>Kartoffelvollernter, mittel, Rollbodenbunker, 
1-reihig</t>
  </si>
  <si>
    <t>Kartoffelvollernter, gross, Rollbodenbunker, 
1-reihig</t>
  </si>
  <si>
    <t>Kartoffelvollernter mit Vorsortierung, Rollböden und Zusatzbunker, 1-reihig</t>
  </si>
  <si>
    <t>Kartoffelvollernter mit Überladeband,  
2-reihig</t>
  </si>
  <si>
    <t>Diverse Geräte für Kartoffelernte</t>
  </si>
  <si>
    <t>Paloxe</t>
  </si>
  <si>
    <t>Paloxenkippgerät</t>
  </si>
  <si>
    <t>Dosierbunker zu Kartoffelsortiermaschine</t>
  </si>
  <si>
    <t>Kartoffelsortiermaschine mit Verleseband</t>
  </si>
  <si>
    <t>Förderband zur Paloxenfüllung mit Fallsegel</t>
  </si>
  <si>
    <t>Absackwaage für Kartoffeln</t>
  </si>
  <si>
    <t>Tabakernter</t>
  </si>
  <si>
    <t>Tabakernter, 2-reihig, mit Lift, Benzin, 
(12 PS)</t>
  </si>
  <si>
    <t>Rübenernte</t>
  </si>
  <si>
    <t xml:space="preserve">Zuckerrübenvollernter gezogen, 2-reihig, </t>
  </si>
  <si>
    <t>Zuckerrüben-Köpfroder gestossen, 6-reihig</t>
  </si>
  <si>
    <t>Ladebunker gezogen, bis 20 m3</t>
  </si>
  <si>
    <t>Zuckerrübenvollernter, selbstfahrend,  
6-reihig, 24 m3, Diesel, 265 kW (360 PS)</t>
  </si>
  <si>
    <t>Futterrübenvollernter gezogen, 1-reihig</t>
  </si>
  <si>
    <t>Rübenreinigungsgeräte</t>
  </si>
  <si>
    <t>Zuckerrüben-Ladegerät, selbstfahrend, Diesel, 160 kW (218 PS)</t>
  </si>
  <si>
    <t>9. Raufutterernte (Gras und Silomais)</t>
  </si>
  <si>
    <t>Mähwerke und Bandrechen zu Zweiachsmäher</t>
  </si>
  <si>
    <t>Doppelmessermähwerk, 2,3 m</t>
  </si>
  <si>
    <t>Kreiselmähwerk, 2,2 m</t>
  </si>
  <si>
    <t>Bandrechen</t>
  </si>
  <si>
    <t>Mähwerke und Aufbereiter zu Traktoren</t>
  </si>
  <si>
    <t>Doppelmessermähwerk, 1,9 m</t>
  </si>
  <si>
    <t>Doppelmessermähwerk, Frontanbau, 2,5 m</t>
  </si>
  <si>
    <t>Kreiselmäher, Frontanbau, 2,5-3 m</t>
  </si>
  <si>
    <t>Kreiselmäher, 1,6-2 m</t>
  </si>
  <si>
    <t>Kreiselmäher, 2,1-2,6 m</t>
  </si>
  <si>
    <t>Mähkombination Front/Heck, 8 bis 10 m</t>
  </si>
  <si>
    <t xml:space="preserve">Mähaufbereiter, Frontanbau, 2,5-3 m </t>
  </si>
  <si>
    <t>Mähaufbereiter, Dreipunktanbau, 1,6-2 m</t>
  </si>
  <si>
    <t>Mähaufbereiter, Dreipunktanbau, 
2,1-2,8 m</t>
  </si>
  <si>
    <t>Mähaufbereiter, gezogen, 2,5-3,1 m</t>
  </si>
  <si>
    <t>Mähkombination mit Aufbereiter, 
Front/Heck, 5-5,8 m</t>
  </si>
  <si>
    <t>Mähkombination mit Aufbereiter, Front/Heck, 8 bis 10 m</t>
  </si>
  <si>
    <t>Aufbereiter 2 m, Dreipunktanbau</t>
  </si>
  <si>
    <t>Intensivaufbereiter, Dreipunktanbau, 1,8 m</t>
  </si>
  <si>
    <t>Schlegelmäher, 1,5 m</t>
  </si>
  <si>
    <t>Zetten und Wenden</t>
  </si>
  <si>
    <t>Kreiselheuer, 3,5-4,5 m</t>
  </si>
  <si>
    <t>Kreiselheuer, 4,6-6 m</t>
  </si>
  <si>
    <t>Kreiselheuer, 6,1-7,5 m</t>
  </si>
  <si>
    <t>Kreiselheuer, 7,5-9 m</t>
  </si>
  <si>
    <t>Kreiselheuer, 9-13 m</t>
  </si>
  <si>
    <t>Schwadwender</t>
  </si>
  <si>
    <t>Schwaden</t>
  </si>
  <si>
    <t>Kreiselschwader, 2,8-3,3 m</t>
  </si>
  <si>
    <t>Kreiselschwader, 3,4-4,5 m</t>
  </si>
  <si>
    <t>Doppel-Kreiselschwader, Mittelablage, 
5,5 bis 6,5 m</t>
  </si>
  <si>
    <t>Doppel-Kreiselschwader, Mittelablage, 
ab 6,5 m</t>
  </si>
  <si>
    <t>Doppel-Kreiselschwader, Seitenablage, 
5,5-6,5 m</t>
  </si>
  <si>
    <t>Sternradrechen,  6,5-7,5 m</t>
  </si>
  <si>
    <t>Ladewagen</t>
  </si>
  <si>
    <t>Aufbau-Ladegerät zu Transp., 9,5 m3 DIN</t>
  </si>
  <si>
    <t>Aufbau-Ladegerät zu Transp., 13 m3 DIN</t>
  </si>
  <si>
    <t>Ladewagen mit Schneidvorrichtung, 
15 m3 DIN</t>
  </si>
  <si>
    <t>Ladewagen mit Schneidvorrichtung, 
20 m3 DIN</t>
  </si>
  <si>
    <t>Ladewagen mit Schneidvorrichtung, 
25 m3 DIN</t>
  </si>
  <si>
    <t>Rotor-Ladewagen, 30 m3 DIN</t>
  </si>
  <si>
    <t>Rotor-Ladewagen, 35 m3 DIN</t>
  </si>
  <si>
    <t>Rotor-Ladewagen, 40 m3 DIN</t>
  </si>
  <si>
    <t>Kurzschnitt zu Ladewagen</t>
  </si>
  <si>
    <t>Dosierentladung zu Ladewagen</t>
  </si>
  <si>
    <t>Querförderband zu Ladewagen</t>
  </si>
  <si>
    <t>Mähladewagen, 8-12 m3</t>
  </si>
  <si>
    <t xml:space="preserve">Häckselwagen, Abschiebewagen </t>
  </si>
  <si>
    <t>Häckselwagen mit Dosiereinrichtung, 
20 m3 DIN</t>
  </si>
  <si>
    <t>Häckselwagen mit Dosiereinrichtung, 
35 m3 DIN</t>
  </si>
  <si>
    <t>Häckselwagen mit Dosiereinrichtung, 
45 m3 DIN</t>
  </si>
  <si>
    <t>Abschiebewagen, 20 m3 DIN</t>
  </si>
  <si>
    <t>Abschiebewagen, 35 m3 DIN</t>
  </si>
  <si>
    <t>Abschiebewagen, 45 m3 DIN</t>
  </si>
  <si>
    <t>Pressen und Ballenerntegeräte</t>
  </si>
  <si>
    <t>Siloschlauchpresse mit Folie, ø 2,4 m</t>
  </si>
  <si>
    <t>Hochdruckpresse (Kleinballen)</t>
  </si>
  <si>
    <t>Ballen</t>
  </si>
  <si>
    <t>Rundballenpresse klein, Schnurbindung, 
ø 0,5 m, 0,14 m3</t>
  </si>
  <si>
    <t>Rundballen</t>
  </si>
  <si>
    <t>Rundballenpresse Festkammer, 1,4 m3 
(Heu/Stroh)</t>
  </si>
  <si>
    <t>Rundballenpresse Festk., Zusatzmesser, 
1,4 m3 (Silo)</t>
  </si>
  <si>
    <t>Rundballenpresse Vario, 2,1 m3 (Heu/Stroh)</t>
  </si>
  <si>
    <t>Rundballenpresse Vario, Zusatzmesser, 
2,1 m3 (Silo)</t>
  </si>
  <si>
    <t>Quaderballenpresse mittel, 1,4 m3</t>
  </si>
  <si>
    <t>Quaderballen</t>
  </si>
  <si>
    <t>Quaderballenpresse gross, 2 m3</t>
  </si>
  <si>
    <t>Rundballenpresse mit Wickelgerät, 
ø 1,2 m, 1,4 m3</t>
  </si>
  <si>
    <t>Folienwickelgerät für kleine Rundballen, 
ø 0,5 m, 0,14 m3</t>
  </si>
  <si>
    <t>Folienwickelgerät für mittlere Rundballen, 
ø 1,2 m, 1,4 m3</t>
  </si>
  <si>
    <t>Folienwickelgerät für grosse Rundballen, 
ø 1,5 m, 2,1 m3</t>
  </si>
  <si>
    <t>Folienwickelgerät für Quaderballen, 
1,2 m3</t>
  </si>
  <si>
    <t>Press-Wickelkombination für Silomaisballen</t>
  </si>
  <si>
    <t>Ballenwagen zu Hochdruckpresse, 
30-50 Ba</t>
  </si>
  <si>
    <t>Ballenlader</t>
  </si>
  <si>
    <t>Ballenladewagen / Ballenautomat</t>
  </si>
  <si>
    <t>Grossballen-Transportwagen</t>
  </si>
  <si>
    <t>Rundballen-Ladewagen, 12 Ballen</t>
  </si>
  <si>
    <t>Quaderballen-Ladewagen</t>
  </si>
  <si>
    <t>Feldhäcksler Mais/Gras (angebaut oder gezogen)</t>
  </si>
  <si>
    <t>Anbaumaishäcksler, 1-reihig</t>
  </si>
  <si>
    <t>Anbaumaishäcksler schwenkbar, 2-reihig</t>
  </si>
  <si>
    <t>Maishäcksler, 3-reihig, Front- oder Heckanbau</t>
  </si>
  <si>
    <t>Maishäcksler, 4-reihig, Front- oder Heckanbau</t>
  </si>
  <si>
    <t>Feldhäcksler, Pick-up 2 m</t>
  </si>
  <si>
    <t>Feldhäcksler Pick-up 3 m</t>
  </si>
  <si>
    <t>Feldhäcksler selbstfahrend (Grundgerät)</t>
  </si>
  <si>
    <t>Selbstfahrender Häcksler 280 kW (380 PS)</t>
  </si>
  <si>
    <t xml:space="preserve">   Grundgerät bei Maisernte 4-reihig</t>
  </si>
  <si>
    <t xml:space="preserve">   Grundgerät bei Grasernte 3 m</t>
  </si>
  <si>
    <t>Selbstfahrender Häcksler 360 kW (490 PS)</t>
  </si>
  <si>
    <t xml:space="preserve">   Grundgerät bei Maisernte 6-reihig</t>
  </si>
  <si>
    <t xml:space="preserve">   Grundgerät bei Maisernte 8-reihig</t>
  </si>
  <si>
    <t>Pickup und Maisgebiss für Feldhäcksler selbstfahrend</t>
  </si>
  <si>
    <t>Maisgebiss, 4-reihig</t>
  </si>
  <si>
    <t>Maisgebiss, 6-reihig</t>
  </si>
  <si>
    <t>Maisgebiss, 8-reihig</t>
  </si>
  <si>
    <t>3m-Pick up zu Sf-Häcksler 270 kW</t>
  </si>
  <si>
    <t>3m-Pick up zu Sf-Häcksler 360 kW</t>
  </si>
  <si>
    <t>10. Futtereinlagerung, Futterentnahme und Fütterung (Innenwirtschaft)</t>
  </si>
  <si>
    <t>Gebläse und Dosiergeräte</t>
  </si>
  <si>
    <t>Häckselgebläse, Zapfwellenantrieb</t>
  </si>
  <si>
    <t>Vielzweckgebläse, Elektromotor, 11 kW 
(15 PS)</t>
  </si>
  <si>
    <t>11 kW</t>
  </si>
  <si>
    <t>Dosiergerät</t>
  </si>
  <si>
    <t>Zubringerband zu Gebläse und Dosiergerät, 3-3,5 m</t>
  </si>
  <si>
    <t>Dieselmotor, Occasion, Antrieb von Häck-
selgebläse oder Mühle, 175 kW (238 PS)</t>
  </si>
  <si>
    <t>Häckselgebläse mit aufgebautem Occasions-Dieselmotor, 175 kW (238 PS)</t>
  </si>
  <si>
    <t>Förderbänder und Kettenförderer</t>
  </si>
  <si>
    <t>Förderband, 6 m, Elektromotor, 1 kW 
(2 PS)</t>
  </si>
  <si>
    <t>1 kW</t>
  </si>
  <si>
    <t>Förderband, 10 m, Elektromotor, 2 kW 
(3 PS)</t>
  </si>
  <si>
    <t>2 kW</t>
  </si>
  <si>
    <t>Kettenförderer, 6 m, Elektromotor, 1 kW 
(2 PS)</t>
  </si>
  <si>
    <t>Kettenförderer, 10 m, Elektromotor, 2 kW 
(3 PS)</t>
  </si>
  <si>
    <t>Zubringer zu Förderband und Ketten-
förderer</t>
  </si>
  <si>
    <t>Steilförderer, 12,5 m mit Zubringer, Elektromotor</t>
  </si>
  <si>
    <t>Futterentnahme und Fütterung</t>
  </si>
  <si>
    <t>Futtermischwagen mit Messer und Waage, 
7 m3</t>
  </si>
  <si>
    <t>Futtermischwagen mit Messer und Waage, 10 m3</t>
  </si>
  <si>
    <t>Futtermischwagen mit Messer und Waage, 12 m3</t>
  </si>
  <si>
    <t>Futtermischwagen mit Messer und Waage, 14 m3</t>
  </si>
  <si>
    <t>Futtermischwagen mit Messer und Waage, 16 m3</t>
  </si>
  <si>
    <t>Futtermischwagen mit Messer und Waage, 25 m3</t>
  </si>
  <si>
    <t>Futterfräs- und -mischwagen mit Waage, 
7 m3</t>
  </si>
  <si>
    <t>Futterfräs- und -mischwagen mit Waage, 
10 m3</t>
  </si>
  <si>
    <t>Futterfräs- und -mischwagen mit Waage, 
12 m3</t>
  </si>
  <si>
    <t>Futterfräs- und -mischwagen mit Waage, 
14 m3</t>
  </si>
  <si>
    <t>Futterfräs- und -mischwagen mit Waage, 
16 m3</t>
  </si>
  <si>
    <t>Futterfräs- und -mischwagen mit Waage, 
18 m3</t>
  </si>
  <si>
    <t>Fräsmischwagen, selbstfahrend, Diesel 
12 m3, (100 kW, 136 PS)</t>
  </si>
  <si>
    <t>Siloentnahme- und Verteilgerät, 1,5 m3</t>
  </si>
  <si>
    <t>Blockschneider für Fahrsiloentnahme, 
1-1,4 m3</t>
  </si>
  <si>
    <t>Blockschneider für Fahrsiloentnahme, 
1,5-1,9 m3</t>
  </si>
  <si>
    <t>Rundballenschneider</t>
  </si>
  <si>
    <t>Abwickel- und Verteilgerät für Rundballen</t>
  </si>
  <si>
    <t>Futtermischer, Elektromotor, 4 kW (5 PS)</t>
  </si>
  <si>
    <t>4 kW</t>
  </si>
  <si>
    <t>11. Übrige Geräte in der Innenwirtschaft</t>
  </si>
  <si>
    <t>Stroheinstreu</t>
  </si>
  <si>
    <t>Strohballenfräse, Elektromotor, 5 kW 
(7 PS)</t>
  </si>
  <si>
    <t>Strohmühle</t>
  </si>
  <si>
    <t>Funkenlöscher zu Strohmühle</t>
  </si>
  <si>
    <t>Stroh-Einstreugerät</t>
  </si>
  <si>
    <t>Reinigungsgeräte</t>
  </si>
  <si>
    <t>Wisch- und Reinigungsmaschine, 
bis 2,25 m</t>
  </si>
  <si>
    <t>Hochdruckreiniger, Elektromotor, 8 kW 
(11 PS), bis 200 bar</t>
  </si>
  <si>
    <t>Hochdruckreiniger mit Heisswasser, Elektromotor, 7.8 kW (11 PS), bis 200 bar</t>
  </si>
  <si>
    <t>Diverse Geräte</t>
  </si>
  <si>
    <t xml:space="preserve">Generator, Benzinmotor, 4 kW (5 PS), 
2000 W </t>
  </si>
  <si>
    <t>Generator, Dieselmotor, 7 kW (9 PS), 
4000 W</t>
  </si>
  <si>
    <t>Generator, Zapfwellenantrieb, 12 kW</t>
  </si>
  <si>
    <t>Palettrolli</t>
  </si>
  <si>
    <t>Paletthubgabel, Dreipunktanbau</t>
  </si>
  <si>
    <t>Heizofen, ohne Oel, 100 000 kcal, 120 kW</t>
  </si>
  <si>
    <t>Feuchtgetreidemühle, Zapfwellenantrieb, Dreipunktanbau, ab 36 kW (50 PS)</t>
  </si>
  <si>
    <t>Körnerschnecke 6 m, Elektromotor 1 kW (2PS)</t>
  </si>
  <si>
    <t>Sackzunähmaschine</t>
  </si>
  <si>
    <t>Säcke</t>
  </si>
  <si>
    <t>Schweissanlage, elektrisch</t>
  </si>
  <si>
    <t>Klauenpflegestand mobil, kippbar</t>
  </si>
  <si>
    <t>Tiere</t>
  </si>
  <si>
    <t>Behandlungsstand für Rindvieh</t>
  </si>
  <si>
    <t>Fang- und Behandlungsanlage für Rindvieh, mobil</t>
  </si>
  <si>
    <t>Elektronische Waage zu Fang- und Behandlungsanlage mit Wiegestäben</t>
  </si>
  <si>
    <t>12. Forstwirtschaft und Bauarbeiten</t>
  </si>
  <si>
    <t>Sägen und Spalten (siehe auch mot. Kleingeräte)</t>
  </si>
  <si>
    <t>Kreissäge mit Elektromotor</t>
  </si>
  <si>
    <t>Kreissäge mit Zapfwellenantrieb</t>
  </si>
  <si>
    <t>Kleinholzspalter mit hydraulischem Spaltkeil</t>
  </si>
  <si>
    <t>Holzspaltmaschine für Spälten, hydr., Zapfwellenantrieb</t>
  </si>
  <si>
    <t>Seilzug zu Holzspaltmaschine für Spälten</t>
  </si>
  <si>
    <t>Holzspalter für Spälten, fahrbar, Zapfwellenantrieb</t>
  </si>
  <si>
    <t>Holzspalter für Spälten, fahrbar, Aufbaumotor, 10 kW (14 PS)</t>
  </si>
  <si>
    <t>Bündelgerät für Holz, 1 m3</t>
  </si>
  <si>
    <t>Schneidspalter</t>
  </si>
  <si>
    <t>Transportband zu Schneidspalter</t>
  </si>
  <si>
    <t>Schäl- und Spitzmaschine für Pfähle</t>
  </si>
  <si>
    <t>Seilwinden und Transportzubehör</t>
  </si>
  <si>
    <t>Eintrommel-Anbauseilwinde 4 t Zugkraft</t>
  </si>
  <si>
    <t>Eintrommel-Anbauseilwinde 6.5 t Zugkraft</t>
  </si>
  <si>
    <t>Eintrommel-Anbauseilwinde 8 t Zugkraft</t>
  </si>
  <si>
    <t>Doppeltrommel-Anbauseilwinde,
 2 x 6 t Zugkraft</t>
  </si>
  <si>
    <t>Rückekran</t>
  </si>
  <si>
    <t>Funkgerät zu Einfachwinde</t>
  </si>
  <si>
    <t>Funkgerät zu Doppeltrommelwinde</t>
  </si>
  <si>
    <t>Polterschild zu Frontlader</t>
  </si>
  <si>
    <t>Hydraulische Rückezange, Dreipunkt</t>
  </si>
  <si>
    <t>Forstanhänger mit Kran</t>
  </si>
  <si>
    <t>Holzhacker</t>
  </si>
  <si>
    <t>Holzhacker für Hackholz ab 5 cm</t>
  </si>
  <si>
    <t>Holzhacker für Schnitzelholz ab 5 mm</t>
  </si>
  <si>
    <t>Holzhacker mit Hacktrommel, für Schnitzelholz ab 5 mm</t>
  </si>
  <si>
    <t>Pflegen und Pflanzen</t>
  </si>
  <si>
    <t>Forstmulchgerät, bis 2,3 m</t>
  </si>
  <si>
    <t>Stockfräse</t>
  </si>
  <si>
    <t>Pflanzlochbohrer, Dreipunktanbau</t>
  </si>
  <si>
    <t>Baumaschinen</t>
  </si>
  <si>
    <t>Bagger mit Raupen, Occasion, 2,5 bis 5 t, 25 kW (34 PS)</t>
  </si>
  <si>
    <t>Betonmischer, Zapfwellenantrieb</t>
  </si>
  <si>
    <t>13. Obstbau
(Annahmen basierend auf 8 ha Fläche)</t>
  </si>
  <si>
    <t>Pflege</t>
  </si>
  <si>
    <t>Sichelmulchgerät fixe Bauweise, 
2-3 m</t>
  </si>
  <si>
    <t>Sichelmulchgerät mit eins. Schwenkarm, 
2-3 m</t>
  </si>
  <si>
    <t>Sichelmulchgerät mit beids. Schwenkarm
2-3.5 m</t>
  </si>
  <si>
    <t>Schlegelmulchgerät ohne Holzräumer, 
1.3-2,7 m</t>
  </si>
  <si>
    <t>Schlegelmulchgerät mit Holzräumer, 
1.3-2m</t>
  </si>
  <si>
    <t>Holzräumer einseitig</t>
  </si>
  <si>
    <t>Hackgerät für Baumreihe einseitig,
mit Tastarm (Ladurner)</t>
  </si>
  <si>
    <t>Hackgerät für Baumreihe beidseitig,
mit Tastarm (Typ Ladurner)</t>
  </si>
  <si>
    <t>Hackgerät für Baumreihe einseitig,
ohne Tastarm (Typ Sandi)</t>
  </si>
  <si>
    <t>Fadengerät für Blütenausdünnung</t>
  </si>
  <si>
    <t>Wurzelschnittgerät, einseitig, hydraulisch</t>
  </si>
  <si>
    <t>Laufmeter</t>
  </si>
  <si>
    <t>Spritzen</t>
  </si>
  <si>
    <t>Anbaugebläsespritze, 500 l Fass</t>
  </si>
  <si>
    <t>Anhängegebläsespritze, 1000 l Fass</t>
  </si>
  <si>
    <t>Herbizidbalken einseitig, mit hydr.
Breitenverstellung</t>
  </si>
  <si>
    <t>Herbizidbalken beidseitig, mit hydr.
Breitenverstellung</t>
  </si>
  <si>
    <t>Herbizidfass, Aufsattelspritze 400 l</t>
  </si>
  <si>
    <t>Erntegeräte und Transportzubehör</t>
  </si>
  <si>
    <t>Baumschüttler mit Seil</t>
  </si>
  <si>
    <t>Bäume</t>
  </si>
  <si>
    <t>Baumschüttler, hydraulisch angetrieben, Dreipunktanbau</t>
  </si>
  <si>
    <t>Mostobstauflesemaschine, 3 kW (4 PS)</t>
  </si>
  <si>
    <t>Aufsitz-Mostobstauflesemaschine, Benzin, 11 kW (15 PS)</t>
  </si>
  <si>
    <t xml:space="preserve">Erntewagen für 1 Grosskiste, 
für Erntezug (2-achsig) </t>
  </si>
  <si>
    <t>Erntewagen für 1 Grosskiste (1-achsig)</t>
  </si>
  <si>
    <t>Erntewagen für 4 Grosskisten</t>
  </si>
  <si>
    <t>Hebebühne einfach, selbstfahrend, elektrisch</t>
  </si>
  <si>
    <t>Hebebühne mittel, selbstfahrend, elektrisch</t>
  </si>
  <si>
    <t>Hebebühne schwer, selbstfahrend, elektrisch</t>
  </si>
  <si>
    <t>Arbeitslift für Hochstammarbeiten</t>
  </si>
  <si>
    <t>Obsterntemaschine mit Pflückbändern, 
Pluk-O-Track, Benzin, 8 kW (11 PS)</t>
  </si>
  <si>
    <t>Leerkistenwagen zu Obsterntemaschine</t>
  </si>
  <si>
    <t>Packpresse, hydraulisch, fahrbar</t>
  </si>
  <si>
    <t>Pfahlrammer, bis 3,6 m</t>
  </si>
  <si>
    <t>Grabenfräse für Baumpflanzung 
unter Hagelnetz</t>
  </si>
  <si>
    <t>Kompoststreuer für Obstanlagen, 
um 3 m3</t>
  </si>
  <si>
    <t>Kirschen-Entstielgerät</t>
  </si>
  <si>
    <t>Folienmontagewagen für Kirschen</t>
  </si>
  <si>
    <t>Folienwickelgerät für Witterungsschutz;
Folie auf First (Kirschen)</t>
  </si>
  <si>
    <t>Folienlegegerät für Beerenanbau, 
1- oder 3-reihig (ohne Folie)</t>
  </si>
  <si>
    <t>14. Rebbau und Weinbereitung 
(für Selbstkelterei-Betriebe 
mit 3 - 6 ha Rebbau)</t>
  </si>
  <si>
    <t>Bodenbearbeitung und Düngung</t>
  </si>
  <si>
    <t>Kultivator, ohne Antrieb, 1,5 m</t>
  </si>
  <si>
    <t>Bodenfräse, 1,25 m</t>
  </si>
  <si>
    <t>Kreiselegge, 1,25 m</t>
  </si>
  <si>
    <t>Spatenmaschine</t>
  </si>
  <si>
    <t>Motorseilwinde, Benzin, 7 kW (9 PS)</t>
  </si>
  <si>
    <t>Motorhacke, Benzin, 5 kW (7 PS)</t>
  </si>
  <si>
    <t>Schleuderstreuer mit seitlichem Auswurf, 
300 l</t>
  </si>
  <si>
    <t>Kompoststreuer um 3 m3</t>
  </si>
  <si>
    <t>Bodenpflege</t>
  </si>
  <si>
    <t>Schlegelmulchgerät, Anbau, 1,2 - 1,5 m</t>
  </si>
  <si>
    <t>Schlegelmulchgerät, auf Raupentransp.
Nr. 1058; Benzin, 7 kW (10 PS)</t>
  </si>
  <si>
    <t>Sichelmulchgerät, selbstfahrend, Benzin, 
8 kW (11 PS)</t>
  </si>
  <si>
    <t>Sichelmulchgerät, Dreipunktanbau, 1,5 m</t>
  </si>
  <si>
    <t>Mulchgerät mit Unterstockräumer, 
2-seitig, 1,3-2,1 m</t>
  </si>
  <si>
    <t>Räum-, Rotorbürsten, 1-seitig</t>
  </si>
  <si>
    <t>Unterstockräumer zu Traktor 
(Löffelschargerät), 1-seitig</t>
  </si>
  <si>
    <t>Unterstockräumer zu Traktor 
(Löffelschargerät), 2-seitig</t>
  </si>
  <si>
    <t>Kreiselstockräumer mit Feintaster
zu Traktor, 1-seitig</t>
  </si>
  <si>
    <t xml:space="preserve">Böschungsmäher mit Knickarm,
Dreipunktanbau, 0,8 - 1 m </t>
  </si>
  <si>
    <t>Rebpflege</t>
  </si>
  <si>
    <t>Vorschneider für Rebholz 
(inkl. Grundrahmen), 1-reihig</t>
  </si>
  <si>
    <t>Laubschneidegerät (inkl. Grundrahmen)
1-reihig, überzeilig</t>
  </si>
  <si>
    <t>Rollenentlaubungsgerät
(inkl. Grundrahmen), 1-seitig</t>
  </si>
  <si>
    <t>Baum- oder Rebschere, mit Ersatz-Akku</t>
  </si>
  <si>
    <t>Pneumat. Schnittgerät, 2 Scheren, Dreipunktanbau</t>
  </si>
  <si>
    <t>Pneumat. Schnittgerät, 2 Scheren, Benzin, 
2 kW (3 PS)</t>
  </si>
  <si>
    <t>Anbindezange, elektr., mit Ersatz-Akku</t>
  </si>
  <si>
    <t>Laubhefter, 1-reihig, überzeilig</t>
  </si>
  <si>
    <t>Spritzgeräte</t>
  </si>
  <si>
    <t>Gebläsespritze, 200-300 l Fass, Dreipunktanbau</t>
  </si>
  <si>
    <t>Aufbaugebläsespritze, 100 bis 150 l Fass, Benzin, 6.5 kW (9 PS)</t>
  </si>
  <si>
    <t>Anhängegebläsespritze, 600 l Fass</t>
  </si>
  <si>
    <t>Aufsitzsprühgerät, 4-Radantrieb, 220 l Fass 
Benzin, 19 kW (26 PS)</t>
  </si>
  <si>
    <t>Weinbereitung</t>
  </si>
  <si>
    <t>Abbeermaschine, klein</t>
  </si>
  <si>
    <t>Abbeermaschine, mittel</t>
  </si>
  <si>
    <t>Traubenpresse, 850 l</t>
  </si>
  <si>
    <t>Traubenpresse, 1500 l</t>
  </si>
  <si>
    <t>Traubenpresse, 2000 l</t>
  </si>
  <si>
    <t>Maischenförderer</t>
  </si>
  <si>
    <t>Hefepresse, 15 Platten</t>
  </si>
  <si>
    <t>Schwefelsprühgerät, Halbautomat</t>
  </si>
  <si>
    <t>Abfüllmaschine mit Korkverschliesser</t>
  </si>
  <si>
    <t>Abfüllmaschine für Kork- und Drehverschluss</t>
  </si>
  <si>
    <t>Kapselaufsetzer + Schrumpftunnel</t>
  </si>
  <si>
    <t>Etikettiermaschine, Halbautomat</t>
  </si>
  <si>
    <t>Etikettiermaschine, Automat, 850 Fla./h</t>
  </si>
  <si>
    <t>Kreiselpumpe</t>
  </si>
  <si>
    <t>Kreiselpumpe mit Variator</t>
  </si>
  <si>
    <t>Exzenterschneckenpumpe</t>
  </si>
  <si>
    <t>Schichtenfilter, 20 Schichten</t>
  </si>
  <si>
    <t>Querstromfilter (10m2)</t>
  </si>
  <si>
    <t>Kerzenfilter</t>
  </si>
  <si>
    <t>Flotationsgerät</t>
  </si>
  <si>
    <t>Edelstahltank, mit Armaturen, zyl. 1000 l</t>
  </si>
  <si>
    <t>Stahltank mit Armaturen, zyl. 2500 l</t>
  </si>
  <si>
    <t>Stahltank mit Armaturen, zyl. 5000 l</t>
  </si>
  <si>
    <t>Stahltank mit Armaturen, zyl. 10'000 l</t>
  </si>
  <si>
    <t>Holzfass, 2000 l</t>
  </si>
  <si>
    <t>Holzfass, 4000 l</t>
  </si>
  <si>
    <t>Barrique Fass, 225 l</t>
  </si>
  <si>
    <t>15. Gemüsebau
(Annahmen basierend auf 
20 ha Nutzfläche, 1.5-fache Nutzung)</t>
  </si>
  <si>
    <t>Beetfräse, 1.80 m</t>
  </si>
  <si>
    <t>Düngerstreuer auf Beetfräse, 1.80 m</t>
  </si>
  <si>
    <t>Saat, Pflanzung</t>
  </si>
  <si>
    <t>Einzelkornsämaschine für Gemüse, 1.80 m</t>
  </si>
  <si>
    <t>Sämaschine Typ Sembner, 1.80 m</t>
  </si>
  <si>
    <t>Präzisions-Sämaschine Gewächshaus, 1.00 m</t>
  </si>
  <si>
    <t xml:space="preserve">Pflanzmaschine Typ Accord, 1.80 m 
Schärchen, 1500 Pfl./h </t>
  </si>
  <si>
    <t>Pflanzmaschine Typ Bändchen, 1.80 m, 
2500 Pfl./h</t>
  </si>
  <si>
    <t>Pflanzmaschine Typ Spidy, 1.80 m, 
2500 Pfl./h</t>
  </si>
  <si>
    <t>Pflanzmaschine Nüsslisalat, Benzin 3.5 kW 
(5 PS), selbstfahrend, 1.50 m, 2500 Pfl./h</t>
  </si>
  <si>
    <t>Pflege und Pflanzenschutz</t>
  </si>
  <si>
    <t>Scharhack- und -häufelgerät 
mit Düngeaggregat, 1.80 m</t>
  </si>
  <si>
    <t>Fingerhackgerät, 1.80 m</t>
  </si>
  <si>
    <t>Pflanzenschutzspritze mit Schlauchhaspel, 
300-Liter-Fass auf Fahrgestell, Benzin 4 kW</t>
  </si>
  <si>
    <t>Ernte und Nachernte</t>
  </si>
  <si>
    <t>Karottenvollernter, 1-reihig</t>
  </si>
  <si>
    <t>Siebkettenroder (Zwiebeln), 1.80 m</t>
  </si>
  <si>
    <t>Kartoffelvollernter mit Schwadaufnahme
für Zwiebeln, 1.80 m</t>
  </si>
  <si>
    <t>Erntewagen mit Dach (6.5 x 2.5 m, 10 Paletten</t>
  </si>
  <si>
    <t>Ernteband zu Erntewagen, 8 m Breite</t>
  </si>
  <si>
    <t>Vollernter Babysalat, gezogen, 1.80 m</t>
  </si>
  <si>
    <t>Waschtunnel / -strasse Frischgemüse</t>
  </si>
  <si>
    <t>Fr/Akh</t>
  </si>
  <si>
    <t>Fr/Zkh</t>
  </si>
  <si>
    <t>Ertrag</t>
  </si>
  <si>
    <t>Futterkartoffeln</t>
  </si>
  <si>
    <t>Frischverfütterung</t>
  </si>
  <si>
    <t>Preis</t>
  </si>
  <si>
    <t>Einheit</t>
  </si>
  <si>
    <t>dt/ha</t>
  </si>
  <si>
    <t>Fr./dt</t>
  </si>
  <si>
    <t>Erlös</t>
  </si>
  <si>
    <t>Beiträge</t>
  </si>
  <si>
    <t>Fr/ha</t>
  </si>
  <si>
    <t xml:space="preserve">Direktkosten </t>
  </si>
  <si>
    <t>Saatgut/Pflanzgut</t>
  </si>
  <si>
    <t>Pflanzgut</t>
  </si>
  <si>
    <t xml:space="preserve">Menge </t>
  </si>
  <si>
    <t xml:space="preserve">Einheit </t>
  </si>
  <si>
    <t>Preis je Einheit</t>
  </si>
  <si>
    <t>kg/ha</t>
  </si>
  <si>
    <t>Fr/kg</t>
  </si>
  <si>
    <t>Düngung</t>
  </si>
  <si>
    <t>Ammonsalpeter</t>
  </si>
  <si>
    <t>MG-Ammonsalpeter</t>
  </si>
  <si>
    <t>Bor-Ammonsalpeter</t>
  </si>
  <si>
    <t>Ammonsulfat</t>
  </si>
  <si>
    <t>Harnstoff</t>
  </si>
  <si>
    <t>Entec 26%</t>
  </si>
  <si>
    <t>N-Düngemittel</t>
  </si>
  <si>
    <t>DAP 18.46.0</t>
  </si>
  <si>
    <t>P-Düngemittel</t>
  </si>
  <si>
    <t>Triplesuperphosphat</t>
  </si>
  <si>
    <t>Landor P26</t>
  </si>
  <si>
    <t>K-Düngemittel</t>
  </si>
  <si>
    <t>Kali 60%</t>
  </si>
  <si>
    <t>Kali40%</t>
  </si>
  <si>
    <t>Patentkali chlorfrei</t>
  </si>
  <si>
    <t>Kieserit</t>
  </si>
  <si>
    <t>Granumag</t>
  </si>
  <si>
    <t>N-Düngung</t>
  </si>
  <si>
    <t>P-Düngung</t>
  </si>
  <si>
    <t>K-Düngung</t>
  </si>
  <si>
    <t>Mg-Düngung</t>
  </si>
  <si>
    <t>Mg-Düngemittel</t>
  </si>
  <si>
    <t>Pflanzenschutz</t>
  </si>
  <si>
    <t>Herbizid Vorauflauf</t>
  </si>
  <si>
    <t>Herbizid Nachauflauf</t>
  </si>
  <si>
    <t>Herbizid Vor- + Nachauflauf</t>
  </si>
  <si>
    <t>Fungizid Kontakt</t>
  </si>
  <si>
    <t>Fungizid Teilsystemisch</t>
  </si>
  <si>
    <t>Fungizid Systemisch</t>
  </si>
  <si>
    <t>Abbrennmittel</t>
  </si>
  <si>
    <t>Molluskizide</t>
  </si>
  <si>
    <t>Anzahl/Durchgänge</t>
  </si>
  <si>
    <t>Kosten/ha</t>
  </si>
  <si>
    <t>Weitere Betriebsmittel</t>
  </si>
  <si>
    <t>Gebinde</t>
  </si>
  <si>
    <t>Lose</t>
  </si>
  <si>
    <t>Grosse Paloxen</t>
  </si>
  <si>
    <t>Kleine Paloxen</t>
  </si>
  <si>
    <t>Anz.Gebinde/ha</t>
  </si>
  <si>
    <t>Unterhaltsgebühr/Gebinde</t>
  </si>
  <si>
    <t>dt/Px</t>
  </si>
  <si>
    <t>Übrige Direktkosten</t>
  </si>
  <si>
    <t>Manipulationsgebühr</t>
  </si>
  <si>
    <t>Branchen Beiträge</t>
  </si>
  <si>
    <t>Waaglohn</t>
  </si>
  <si>
    <t>Rp/kg</t>
  </si>
  <si>
    <t>Total vergleichbare Direktkosten</t>
  </si>
  <si>
    <t>Vergleichbarer Deckungsbeitrag</t>
  </si>
  <si>
    <t>Arbeiten durch Dritte</t>
  </si>
  <si>
    <t xml:space="preserve">Bodenbearbeitung </t>
  </si>
  <si>
    <t>Pflanzung</t>
  </si>
  <si>
    <t>Dammformen</t>
  </si>
  <si>
    <t>Dammfräsen</t>
  </si>
  <si>
    <t>Abflammen</t>
  </si>
  <si>
    <t>Krautschlegeln</t>
  </si>
  <si>
    <t>Ernten</t>
  </si>
  <si>
    <t>Transport</t>
  </si>
  <si>
    <t>Kosten je ha</t>
  </si>
  <si>
    <t>Total Direktkosten</t>
  </si>
  <si>
    <t xml:space="preserve">Strukturkosten </t>
  </si>
  <si>
    <t>Pflege / Düngung</t>
  </si>
  <si>
    <t>Ernte</t>
  </si>
  <si>
    <t>Arbeitszeit h/ha</t>
  </si>
  <si>
    <t>Lieferung</t>
  </si>
  <si>
    <t>Anzahl/AE</t>
  </si>
  <si>
    <t>Weitere Kosten</t>
  </si>
  <si>
    <t>Ernte / Krautvernichtung mech.</t>
  </si>
  <si>
    <t>Anzahl AE</t>
  </si>
  <si>
    <t>Bewässerung</t>
  </si>
  <si>
    <t>Pachtzins</t>
  </si>
  <si>
    <t>Total Strukturkosten</t>
  </si>
  <si>
    <t>Gewinn/Verlust</t>
  </si>
  <si>
    <t>Gewinn/kg</t>
  </si>
  <si>
    <t>Total Leistungen, Ertrag</t>
  </si>
  <si>
    <t>Arbeitsverdienst/AKH</t>
  </si>
  <si>
    <t>Total AKH</t>
  </si>
  <si>
    <t>Bodenbearbeitung/Pflanzung</t>
  </si>
  <si>
    <t>Sortierkosten</t>
  </si>
  <si>
    <t>VOLLKOSTENRECHNUNG KARTOFFELBAU</t>
  </si>
  <si>
    <t>Kosten Traktor bedient</t>
  </si>
  <si>
    <t>Produktionskosten/ha</t>
  </si>
  <si>
    <t>Produktionskosten/kg</t>
  </si>
  <si>
    <t>Arbeiten durch Dritte und Maschinenmieten</t>
  </si>
  <si>
    <t>Anzahl Durchgänge</t>
  </si>
  <si>
    <t>Kostenstelle</t>
  </si>
  <si>
    <t xml:space="preserve">Kosten in Fr. </t>
  </si>
  <si>
    <t>Kosten für Gebinde</t>
  </si>
  <si>
    <t>übrige Direktkosten</t>
  </si>
  <si>
    <t>Loseanfuhr mit Kalibrierung</t>
  </si>
  <si>
    <t>Traktor  30- 36 kW (41-49 PS)</t>
  </si>
  <si>
    <t>Traktor  37- 44 kW (50-60 PS)</t>
  </si>
  <si>
    <t>Traktor  45- 54 kW (61-73 PS)</t>
  </si>
  <si>
    <t>Traktor  55- 64 kW (74-87 PS)</t>
  </si>
  <si>
    <t>Traktor  65- 74 kW (88-101 PS)</t>
  </si>
  <si>
    <t>Traktor  75-  89 kW  (102-121 PS)</t>
  </si>
  <si>
    <t>Traktor  90- 104 kW  (122-142 PS)</t>
  </si>
  <si>
    <t>m3/ha</t>
  </si>
  <si>
    <t>h/ha</t>
  </si>
  <si>
    <t xml:space="preserve">Kosten Traktor </t>
  </si>
  <si>
    <t>Kosten/h</t>
  </si>
  <si>
    <t>Kosten/AE/ha</t>
  </si>
  <si>
    <t>Anhänger 1</t>
  </si>
  <si>
    <t>Umschlagarbeiten</t>
  </si>
  <si>
    <t>Branchenbeiträge</t>
  </si>
  <si>
    <t>Ja</t>
  </si>
  <si>
    <t>Nein</t>
  </si>
  <si>
    <t xml:space="preserve">Parzelle </t>
  </si>
  <si>
    <t>Fläche</t>
  </si>
  <si>
    <t>Sorten</t>
  </si>
  <si>
    <t>Sortierte Speisekartoffeln</t>
  </si>
  <si>
    <t>Annabelle</t>
  </si>
  <si>
    <t>Ditta</t>
  </si>
  <si>
    <t>Erika</t>
  </si>
  <si>
    <t>Gourmandine</t>
  </si>
  <si>
    <t>Bintje</t>
  </si>
  <si>
    <t>Désirée</t>
  </si>
  <si>
    <t>Challenger</t>
  </si>
  <si>
    <t>Jelly</t>
  </si>
  <si>
    <t>Lady felicia</t>
  </si>
  <si>
    <t>Laura</t>
  </si>
  <si>
    <t>Victoria</t>
  </si>
  <si>
    <t>Agria</t>
  </si>
  <si>
    <t>ÖLN</t>
  </si>
  <si>
    <t>BIO</t>
  </si>
  <si>
    <t>Sortierte Industriekartoffeln</t>
  </si>
  <si>
    <t>Fontane</t>
  </si>
  <si>
    <t>Markies</t>
  </si>
  <si>
    <t>Hermes</t>
  </si>
  <si>
    <t>Lady Claire</t>
  </si>
  <si>
    <t>Lady Rosetta</t>
  </si>
  <si>
    <t>Panda</t>
  </si>
  <si>
    <t>Pirol</t>
  </si>
  <si>
    <t>Verdi</t>
  </si>
  <si>
    <t>Produktionsrichtlinien</t>
  </si>
  <si>
    <t>Kosten /ha</t>
  </si>
  <si>
    <t>IPS</t>
  </si>
  <si>
    <t xml:space="preserve">dt/Px </t>
  </si>
  <si>
    <t>Administration</t>
  </si>
  <si>
    <t>Grobsortiert</t>
  </si>
  <si>
    <t>Anhänger 2</t>
  </si>
  <si>
    <t>Insektizid</t>
  </si>
  <si>
    <t>Krautvernichtung</t>
  </si>
  <si>
    <t>Vollernter</t>
  </si>
  <si>
    <t xml:space="preserve">Arbeit </t>
  </si>
  <si>
    <t>Geräte/Maschinen</t>
  </si>
  <si>
    <t>Schläuche</t>
  </si>
  <si>
    <t>Pflegegeräte</t>
  </si>
  <si>
    <t>Feldspritze</t>
  </si>
  <si>
    <t>Mehrnährstoffdünger</t>
  </si>
  <si>
    <t>Fr./kg</t>
  </si>
  <si>
    <t>Ertrag/ha in dt</t>
  </si>
  <si>
    <t>Kosten Total</t>
  </si>
  <si>
    <t>Patador</t>
  </si>
  <si>
    <t xml:space="preserve">Qualitätszuschläge </t>
  </si>
  <si>
    <t>Bodenbearbeitung Transporte</t>
  </si>
  <si>
    <t>Pflegemassnahmen</t>
  </si>
  <si>
    <t>Charlotte</t>
  </si>
  <si>
    <t>h/Ablieferung</t>
  </si>
  <si>
    <t>Versorgungssicherheitsbeitrag</t>
  </si>
  <si>
    <t>Beitrag für offene Ackerfläche</t>
  </si>
  <si>
    <t>Zone</t>
  </si>
  <si>
    <t>Talzone</t>
  </si>
  <si>
    <t>Hügelzone</t>
  </si>
  <si>
    <t>KLB / VSB Hügelzone</t>
  </si>
  <si>
    <t>Kosten Ernte- und Pflanzpersonal</t>
  </si>
  <si>
    <t>Maschinen- und Arbeitskosten für Pflege/Düngung</t>
  </si>
  <si>
    <t>Arbeit Erntehelfer</t>
  </si>
  <si>
    <t>Düngemittel</t>
  </si>
  <si>
    <t>Pflanzenschutzmittel</t>
  </si>
  <si>
    <t>Kosten/Akh</t>
  </si>
  <si>
    <t>Lohnanspruch für Pflege Ernte</t>
  </si>
  <si>
    <t>Menge in dt</t>
  </si>
  <si>
    <t>Vorkeimen</t>
  </si>
  <si>
    <t xml:space="preserve">Lagerraum </t>
  </si>
  <si>
    <t>Venezia</t>
  </si>
  <si>
    <t>Kosten/m3</t>
  </si>
  <si>
    <t>Vitabella</t>
  </si>
  <si>
    <t>Faktor-</t>
  </si>
  <si>
    <t>ansprüche</t>
  </si>
  <si>
    <t>Fixkosten</t>
  </si>
  <si>
    <t>Traktor 30-36 kW (41-49 PS)</t>
  </si>
  <si>
    <t>Traktor 37-44 kW (50-60 PS)</t>
  </si>
  <si>
    <t>Traktor 45-54 kW (61-73 PS)</t>
  </si>
  <si>
    <t>Traktor 55-64 kW (74-87 PS)</t>
  </si>
  <si>
    <t>Traktor 65-74 kW (88-101 PS)</t>
  </si>
  <si>
    <t>Traktor 75-89 kW  (102-121 PS)</t>
  </si>
  <si>
    <t>°</t>
  </si>
  <si>
    <t>Traktor 90-104 kW  (122-142 PS)</t>
  </si>
  <si>
    <t>Schmalspurtraktor, 4-Radantrieb, 70 kW 
(95 PS)</t>
  </si>
  <si>
    <t>Teleskoplader, 50 kW (68 PS), 2.5 t, ohne Anbau</t>
  </si>
  <si>
    <t>Teleskoplader, 75 kW (102 PS), 2.5 - 3.4 t, ohne Anbau</t>
  </si>
  <si>
    <t>Teleskoplader, 90 kW (122 PS), &gt;3.4 t, ohne Anbau</t>
  </si>
  <si>
    <t>Motormäher, 1,6 m Balken, Benzin, 
6.6 kW (9 PS)</t>
  </si>
  <si>
    <t>Motormäher, 2,3 m Balken, Benzin, 
12 kW (16 PS) mit Hangausrüstung*,
Doppelmessermähwerk</t>
  </si>
  <si>
    <t>Gelände-Allzweckfahrzeug, Diesel, 
15 kW (20 PS)</t>
  </si>
  <si>
    <t>Ballenzange zu Frontlader</t>
  </si>
  <si>
    <t>Schneepflug zu Traktor bis 59 kW (80 PS)</t>
  </si>
  <si>
    <t>Schneepflug zu Traktor von 60-88 kW 
(80-120 PS)</t>
  </si>
  <si>
    <t>Schneepflug zu Traktor ab 89 kW 
(120 PS)</t>
  </si>
  <si>
    <t>Hakengerät um 15 t, mit Container, 25 m3</t>
  </si>
  <si>
    <t>Hakengerät um 22 t, mit Container, 25 m3</t>
  </si>
  <si>
    <t>Tränkewagen, 1000 l</t>
  </si>
  <si>
    <t>Streifenlockerer 3m, 4-6 Reihen (Strip Tillage)</t>
  </si>
  <si>
    <t>Säwalze, 3 m</t>
  </si>
  <si>
    <t>Einzelkornsämaschine, 4-reihig</t>
  </si>
  <si>
    <t>Einzelkornsämaschine, 6-reihig</t>
  </si>
  <si>
    <t>Einzelkornsämaschine, 8-reihig</t>
  </si>
  <si>
    <t xml:space="preserve">   Vorbaugrubber + Streifenfräse, 4-reihig
  + Einzelkornsämaschine für Mais, 4-reihig 
  + Düngerstreuer + Bandspritze, 
     mit Huckepack</t>
  </si>
  <si>
    <t>#Kamerasteuerung für Hackgeräte</t>
  </si>
  <si>
    <t>Wiesenegge, 4 m</t>
  </si>
  <si>
    <t>Wiesenegge, 6 m</t>
  </si>
  <si>
    <t>Striegel, 3m</t>
  </si>
  <si>
    <t xml:space="preserve">Striegel, 6 m </t>
  </si>
  <si>
    <t>Striegel + pneumatische Sämaschine, 3 m</t>
  </si>
  <si>
    <t>Striegel + pneumatische Sämaschine, 6 m</t>
  </si>
  <si>
    <t>Vakuumfass, 3000 l</t>
  </si>
  <si>
    <t>Vakuumfass, 4000 l</t>
  </si>
  <si>
    <t>Vakuumfass, 5000 l</t>
  </si>
  <si>
    <t>Vakuumfass, 6000 l</t>
  </si>
  <si>
    <t>Vakuumfass, 8000 l</t>
  </si>
  <si>
    <t>Vakuumfass, 10 000 l</t>
  </si>
  <si>
    <t>Vakuumfass, 12 000 l</t>
  </si>
  <si>
    <t>Einkolbenpumpe, doppelwirkend, 
Elektromotor + Agropilot</t>
  </si>
  <si>
    <t>Zweikolbenpumpe, doppelwirkend,  
Elektromotor + Agropilot</t>
  </si>
  <si>
    <t>Dreikolbenpumpe, einfachwirkend, 
Elektromotor + Agropilot</t>
  </si>
  <si>
    <t>7. Getreide-, Raps- und Körnermaisernte</t>
  </si>
  <si>
    <t>Schneidwerk, 3,9-4,2 m (mit Wagen)</t>
  </si>
  <si>
    <t>Schneidwerk, 4,2-4,8 m (mit Wagen)</t>
  </si>
  <si>
    <t>Schneidwerk, 4,8-5,2 m (mit Wagen)</t>
  </si>
  <si>
    <t>Schneidwerk, 5,2-6 m (mit Wagen)</t>
  </si>
  <si>
    <t>Schneidwerk, 6-7 m (mit Wagen)</t>
  </si>
  <si>
    <t>Schneidwerk, 7-8 m (mit Wagen)</t>
  </si>
  <si>
    <t>Übrige Anbaugeräte für Mähdrescher</t>
  </si>
  <si>
    <t>Pflückvorsatz, 6-reihig, mit Unterbauhäcksler</t>
  </si>
  <si>
    <t>Pflückvorsatz, 8-reihig, mit Unterbauhäcksler</t>
  </si>
  <si>
    <t>Überladewagen, 20-25m3</t>
  </si>
  <si>
    <t>Tabakernter, 2-reihig, mit Lift, Benzin (12 PS)</t>
  </si>
  <si>
    <t xml:space="preserve">Zuckerrübenvollernter, gezogen, 2-reihig, </t>
  </si>
  <si>
    <t>Zuckerrüben-Köpfroder, gestossen, 6-reihig</t>
  </si>
  <si>
    <t>Ladebunker, gezogen, bis 20 m3</t>
  </si>
  <si>
    <t>Futterrübenvollernter, gezogen, 1-reihig</t>
  </si>
  <si>
    <t>Aufbereiter, 2 m, Dreipunktanbau</t>
  </si>
  <si>
    <t>Schlegelmäher, 2 m</t>
  </si>
  <si>
    <t>Quaderballenpresse gross, 
mit Vorbauhäcksler, 2 m3</t>
  </si>
  <si>
    <t>Rundballenpresse Vario mit Wickelgerät, 
2,1 m3 (Silo)</t>
  </si>
  <si>
    <t>Folienwickelgerät für mittlere Rundballen, 
Dreipunktanbau, ø 1,2 m, 1,4 m3</t>
  </si>
  <si>
    <t>Folienwickelgerät für grosse Rundballen, 
gezogen, ø 1,5 m, 2,1 m3</t>
  </si>
  <si>
    <t>Grossballen-Transportwagen, 10 t</t>
  </si>
  <si>
    <t>Anbaumaishäcksler, schwenkbar, 2-reihig</t>
  </si>
  <si>
    <t>Feldhäcksler, Pick-up, 2 m</t>
  </si>
  <si>
    <t>Feldhäcksler Pick-up, 3 m</t>
  </si>
  <si>
    <t xml:space="preserve">   Grundgerät bei Maisernte, 4-reihig</t>
  </si>
  <si>
    <t xml:space="preserve">   Grundgerät bei Grasernte, 3 m</t>
  </si>
  <si>
    <t xml:space="preserve">   Grundgerät bei Maisernte, 6-reihig</t>
  </si>
  <si>
    <t xml:space="preserve">   Grundgerät bei Maisernte, 8-reihig</t>
  </si>
  <si>
    <t>3m-Pick up zu Sf-Häcksler, 280 kW</t>
  </si>
  <si>
    <t>3m-Pick up zu Sf-Häcksler, 360 kW</t>
  </si>
  <si>
    <t>Futtermischwagen mit Schneidschild, Waage, 
7 m3</t>
  </si>
  <si>
    <t>Futtermischwagen mit Schneidschild, Waage, 
10 m3</t>
  </si>
  <si>
    <t>Futtermischwagen mit Schneidschild, Waage, 
12 m3</t>
  </si>
  <si>
    <t>Fräsmischwagen, selbstfahrend, Diesel 
17 m3, (130 kW, 175 PS)</t>
  </si>
  <si>
    <t>Hochdruckreiniger mit Heisswasser, Elektromotor, 7,8 kW (11 PS), bis 200 bar</t>
  </si>
  <si>
    <t xml:space="preserve">Generator, Benzinmotor, 4 kW (5 PS), 
3500 W </t>
  </si>
  <si>
    <t>Körnerschnecke, 6 m, Elektromotor 1 kW (2PS)</t>
  </si>
  <si>
    <t>Klauenpflegestand, kippbar, mobil (3-Punkt)</t>
  </si>
  <si>
    <t>Holzspaltmaschine für Spälten, hydraulisch, Zapfwellenantrieb</t>
  </si>
  <si>
    <t>Kompaktbagger, 1 t, 7.5 kW (10 PS)</t>
  </si>
  <si>
    <t>Kompaktbagger, 1.7 t, 12 kW (16 PS)</t>
  </si>
  <si>
    <t>Raupentransporter 500kg, Benzin, 
4.5 kW (6 PS)</t>
  </si>
  <si>
    <t>Raupentransporter, 700kg, Benzin 
um 10 kW (13 PS)</t>
  </si>
  <si>
    <t>Betonmischer, 1200 l, Zapfwellenantrieb</t>
  </si>
  <si>
    <t>Schlegelmulchgerät ohne Holzräumer, 
1,3-2,7 m</t>
  </si>
  <si>
    <t>Schlegelmulchgerät mit Holzräumer, 
1,3-2m</t>
  </si>
  <si>
    <t>Holzräumer, einseitig</t>
  </si>
  <si>
    <t>Hackgerät für Baumreihe, einseitig,
mit Tastarm (Ladurner)</t>
  </si>
  <si>
    <t>Hackgerät für Baumreihe, beidseitig,
mit Tastarm (Typ Ladurner)</t>
  </si>
  <si>
    <t>Hackgerät für Baumreihe, einseitig,
ohne Tastarm (Typ Sandi)</t>
  </si>
  <si>
    <t>Spatenmaschine, 1,25 m</t>
  </si>
  <si>
    <t>Vorschneider für Rebholz, Schneidwalzen</t>
  </si>
  <si>
    <t>Laubschneidegerät (inkl. Grundrahmen),
1-reihig, überzeilig</t>
  </si>
  <si>
    <t>Entlaubungsgerät
(inkl. Grundrahmen), 1-seitig</t>
  </si>
  <si>
    <t>Aufbaugebläsespritze, 100–150 l Fass, Benzin, 6,5 kW (9 PS)</t>
  </si>
  <si>
    <t>Traubenernte</t>
  </si>
  <si>
    <t>#Traubenvollernter, gezogen</t>
  </si>
  <si>
    <t>Edelstahltank mit Armaturen, zyl. 1000 l</t>
  </si>
  <si>
    <t>Barrique-Fass, 225 l</t>
  </si>
  <si>
    <t>15. Gemüsebau
(Annahmen basierend auf 
20 ha Nutzfläche, 1,5-fache Nutzung)</t>
  </si>
  <si>
    <t>Einzelkornsämaschine für Gemüse, 4-reihig</t>
  </si>
  <si>
    <t>Einzelkornsämaschine für Gemüse, 
Doppelreihe für 3m</t>
  </si>
  <si>
    <t>Sämaschine für Babyleaf, 1.80 m</t>
  </si>
  <si>
    <t xml:space="preserve">Pflanzmaschine mech., 4-reihig, 1.80 m </t>
  </si>
  <si>
    <t>Pflanzmaschine Typ Bändchen, 4-reihig,
1.80 m</t>
  </si>
  <si>
    <t>Pflanzmaschine Typ Spidy, 4-reihig, 1.80 m</t>
  </si>
  <si>
    <t>Pflanzmaschine halbautomatisch, mit
Trennsystem, 4-reihig</t>
  </si>
  <si>
    <t>Folienlegegerät, leicht</t>
  </si>
  <si>
    <t>Folienlegegerät, 1.80 m, schwer (CM)</t>
  </si>
  <si>
    <t>Scharhack- und -häufelgerät 
mit Düngeaggregat, 4-reihig, 1.80 m</t>
  </si>
  <si>
    <t>Bandspritze 200 l für Beetbehandlung, 
1.80 m, in Kombination</t>
  </si>
  <si>
    <t>Karottenvollernter, 1-reihig, 3-Punkt</t>
  </si>
  <si>
    <t>Karottenvollernter, 1-reihig, gezogen</t>
  </si>
  <si>
    <t>Karottenvollernter, 2-reihig, 
Überlademaschine gezogen</t>
  </si>
  <si>
    <t>Vakuumkrautschläger, 1.80 m</t>
  </si>
  <si>
    <t>Unterfahrmesser für Lauchernte, 1.80 m</t>
  </si>
  <si>
    <t>Klemmbandroder für Lauchernte, 3-Punkt</t>
  </si>
  <si>
    <t>Erntewagen mit Dach (6.5 x 2.5 m), 10 Paletten</t>
  </si>
  <si>
    <t>Erntewagen mit Dach (9 x 2.5 m, 16 Paletten</t>
  </si>
  <si>
    <t>Ernteband zu Erntewagen, 10 m Breite</t>
  </si>
  <si>
    <t>Ausbezahlter Preis auf der angelieferten Ware</t>
  </si>
  <si>
    <t>Ephosin</t>
  </si>
  <si>
    <t>Beizmittel</t>
  </si>
  <si>
    <t>Erntepersonal</t>
  </si>
  <si>
    <t xml:space="preserve">Beiträge berücksichtigen </t>
  </si>
  <si>
    <t xml:space="preserve">Abrennmittel Splitting </t>
  </si>
  <si>
    <t xml:space="preserve">Anzahl Anwendungen </t>
  </si>
  <si>
    <t>Agria Ind.</t>
  </si>
  <si>
    <t>Transportentschädigung / Transportbelastung *</t>
  </si>
  <si>
    <t>*Entschädigung als negativer Wert eingeben, Belastung als positiver Wert eingeben</t>
  </si>
  <si>
    <t>Marktfähige Ware (Eingagnsgewicht bei Abnehmer)</t>
  </si>
  <si>
    <t xml:space="preserve">Loseanfuhr ohne Kalibrierung </t>
  </si>
  <si>
    <t>Raclette / Babykartoffeln</t>
  </si>
  <si>
    <t>Mangansulfat</t>
  </si>
  <si>
    <t>Marabel</t>
  </si>
  <si>
    <t>Concordia</t>
  </si>
  <si>
    <t>Kiebitz</t>
  </si>
</sst>
</file>

<file path=xl/styles.xml><?xml version="1.0" encoding="utf-8"?>
<styleSheet xmlns="http://schemas.openxmlformats.org/spreadsheetml/2006/main" xmlns:mc="http://schemas.openxmlformats.org/markup-compatibility/2006" xmlns:x14ac="http://schemas.microsoft.com/office/spreadsheetml/2009/9/ac" mc:Ignorable="x14ac">
  <numFmts count="106">
    <numFmt numFmtId="44" formatCode="_ &quot;Fr.&quot;\ * #,##0.00_ ;_ &quot;Fr.&quot;\ * \-#,##0.00_ ;_ &quot;Fr.&quot;\ * &quot;-&quot;??_ ;_ @_ "/>
    <numFmt numFmtId="43" formatCode="_ * #,##0.00_ ;_ * \-#,##0.00_ ;_ * &quot;-&quot;??_ ;_ @_ "/>
    <numFmt numFmtId="164" formatCode="0.00&quot;/ha&quot;"/>
    <numFmt numFmtId="165" formatCode="0.00&quot;/m3&quot;"/>
    <numFmt numFmtId="166" formatCode="#\ ##0"/>
    <numFmt numFmtId="167" formatCode="0\ &quot;kW&quot;"/>
    <numFmt numFmtId="168" formatCode="#\ ##0\ &quot;h&quot;"/>
    <numFmt numFmtId="169" formatCode="#,##0\ &quot;h&quot;"/>
    <numFmt numFmtId="170" formatCode="0.00&quot;/h&quot;"/>
    <numFmt numFmtId="171" formatCode="0.00&quot;*&quot;"/>
    <numFmt numFmtId="172" formatCode="0\ &quot;KW&quot;"/>
    <numFmt numFmtId="173" formatCode="0\ &quot;km/h&quot;"/>
    <numFmt numFmtId="174" formatCode="#&quot; &quot;??/????"/>
    <numFmt numFmtId="175" formatCode="0.00&quot;/km&quot;"/>
    <numFmt numFmtId="176" formatCode="#\ ##0&quot; km&quot;"/>
    <numFmt numFmtId="177" formatCode="0.00&quot;/l Benz.&quot;"/>
    <numFmt numFmtId="178" formatCode="0\ &quot;Rb/h&quot;"/>
    <numFmt numFmtId="179" formatCode="0.00&quot;/Rb&quot;"/>
    <numFmt numFmtId="180" formatCode="0\ &quot;a/h&quot;"/>
    <numFmt numFmtId="181" formatCode="#,##0\ &quot;ha&quot;"/>
    <numFmt numFmtId="182" formatCode="0\ &quot;Fu/h&quot;"/>
    <numFmt numFmtId="183" formatCode="0.00&quot;/Fu&quot;"/>
    <numFmt numFmtId="184" formatCode="#\ ##0\ &quot;Fu&quot;"/>
    <numFmt numFmtId="185" formatCode="#,##0\ &quot;Fu&quot;"/>
    <numFmt numFmtId="186" formatCode="#\ ##0\ &quot;Tage&quot;"/>
    <numFmt numFmtId="187" formatCode="#,##0\ &quot;Tage&quot;"/>
    <numFmt numFmtId="188" formatCode="0.00&quot;/Tag&quot;"/>
    <numFmt numFmtId="189" formatCode="0.00&quot;/Sack&quot;"/>
    <numFmt numFmtId="190" formatCode="#\ ##0\ &quot;ha&quot;"/>
    <numFmt numFmtId="191" formatCode="0.00&quot; 1)&quot;"/>
    <numFmt numFmtId="192" formatCode="0.00&quot;/Fu 2)&quot;"/>
    <numFmt numFmtId="193" formatCode="0\ &quot;m/h&quot;"/>
    <numFmt numFmtId="194" formatCode="0.00&quot;/m&quot;"/>
    <numFmt numFmtId="195" formatCode="0\ &quot;m3/h&quot;"/>
    <numFmt numFmtId="196" formatCode="0&quot; h&quot;"/>
    <numFmt numFmtId="197" formatCode="0\ &quot;hl/min&quot;"/>
    <numFmt numFmtId="198" formatCode="0\ &quot;m3/min&quot;"/>
    <numFmt numFmtId="199" formatCode="#\ ##0\ &quot;Fa&quot;"/>
    <numFmt numFmtId="200" formatCode="#,##0\ &quot;Fa&quot;"/>
    <numFmt numFmtId="201" formatCode="0.00&quot;/Fa&quot;"/>
    <numFmt numFmtId="202" formatCode="0.0\ &quot;Fa/h&quot;"/>
    <numFmt numFmtId="203" formatCode="0.00&quot;/ha 3)&quot;"/>
    <numFmt numFmtId="204" formatCode="0\ &quot;Ba/h&quot;"/>
    <numFmt numFmtId="205" formatCode="#\ ##0\ &quot;Ba&quot;"/>
    <numFmt numFmtId="206" formatCode="0.00&quot;/Ba&quot;"/>
    <numFmt numFmtId="207" formatCode="#\ ##0\ &quot;Rb&quot;"/>
    <numFmt numFmtId="208" formatCode="#,##0\ &quot;Rb&quot;"/>
    <numFmt numFmtId="209" formatCode="0\ &quot;Qb/h&quot;"/>
    <numFmt numFmtId="210" formatCode="#\ ##0\ &quot;Qb&quot;"/>
    <numFmt numFmtId="211" formatCode="0.00&quot;/Qb&quot;"/>
    <numFmt numFmtId="212" formatCode="#&quot; &quot;???/???"/>
    <numFmt numFmtId="213" formatCode="#\ ##0\ &quot;m3&quot;"/>
    <numFmt numFmtId="214" formatCode="#,##0\ &quot;m3&quot;"/>
    <numFmt numFmtId="215" formatCode="0\ &quot;t/h&quot;"/>
    <numFmt numFmtId="216" formatCode="#,##0\ &quot;t&quot;"/>
    <numFmt numFmtId="217" formatCode="0.00&quot;/t&quot;"/>
    <numFmt numFmtId="218" formatCode="0.00&quot;/ha 10)&quot;"/>
    <numFmt numFmtId="219" formatCode="0.00&quot;/ha 11)&quot;"/>
    <numFmt numFmtId="220" formatCode="#\ ##0.00&quot;/ha&quot;"/>
    <numFmt numFmtId="221" formatCode="0.00&quot;/Jahr&quot;"/>
    <numFmt numFmtId="222" formatCode="#,##0\ &quot;ha*&quot;"/>
    <numFmt numFmtId="223" formatCode="0.00&quot;/ha **&quot;"/>
    <numFmt numFmtId="224" formatCode="#\ ##0\ &quot;t&quot;"/>
    <numFmt numFmtId="225" formatCode="0.0\ &quot;t/h&quot;"/>
    <numFmt numFmtId="226" formatCode="0\ &quot;Sä/h&quot;"/>
    <numFmt numFmtId="227" formatCode="#\ ##0\ &quot;Sä&quot;"/>
    <numFmt numFmtId="228" formatCode="#,##0\ &quot;Tiere&quot;"/>
    <numFmt numFmtId="229" formatCode="0.00&quot;/Tier&quot;"/>
    <numFmt numFmtId="230" formatCode="#\ ##0\ &quot;Tiere&quot;"/>
    <numFmt numFmtId="231" formatCode="0\ &quot;kg/h&quot;"/>
    <numFmt numFmtId="232" formatCode="0.00&quot;/dt&quot;"/>
    <numFmt numFmtId="233" formatCode="0\ &quot;Bäume/h&quot;"/>
    <numFmt numFmtId="234" formatCode="#,##0\ &quot;Bäume&quot;"/>
    <numFmt numFmtId="235" formatCode="0.00&quot;/Baum&quot;"/>
    <numFmt numFmtId="236" formatCode="0\ &quot;Fu/ha&quot;"/>
    <numFmt numFmtId="237" formatCode="#,##0\ &quot;hl&quot;"/>
    <numFmt numFmtId="238" formatCode="0.00&quot;/hl&quot;"/>
    <numFmt numFmtId="239" formatCode="0.00&quot;/ha 15)&quot;"/>
    <numFmt numFmtId="240" formatCode="0.0&quot; t/h&quot;"/>
    <numFmt numFmtId="241" formatCode="0\ &quot;h/Druck&quot;"/>
    <numFmt numFmtId="242" formatCode="0.00&quot;/Druck&quot;"/>
    <numFmt numFmtId="243" formatCode="0&quot; t/h&quot;"/>
    <numFmt numFmtId="244" formatCode="#,00#\ &quot;Fla./h&quot;"/>
    <numFmt numFmtId="245" formatCode="0\ &quot;hl/h&quot;"/>
    <numFmt numFmtId="246" formatCode="0&quot; l&quot;"/>
    <numFmt numFmtId="247" formatCode="#\ ???/???"/>
    <numFmt numFmtId="248" formatCode="0.00\ "/>
    <numFmt numFmtId="249" formatCode="0.\-&quot;/ha&quot;"/>
    <numFmt numFmtId="250" formatCode="0.00&quot;/Fla.&quot;"/>
    <numFmt numFmtId="251" formatCode="0.0\ &quot;Fu/h&quot;"/>
    <numFmt numFmtId="252" formatCode="0.000"/>
    <numFmt numFmtId="253" formatCode="0.00&quot;*&quot;\ "/>
    <numFmt numFmtId="254" formatCode="0\ "/>
    <numFmt numFmtId="255" formatCode="#\ ##0\ &quot;Bäume&quot;"/>
    <numFmt numFmtId="256" formatCode="#,##0.00&quot;/ha&quot;"/>
    <numFmt numFmtId="257" formatCode="#,##0.00&quot;/Fla.&quot;"/>
    <numFmt numFmtId="258" formatCode="0.00&quot;/lm&quot;"/>
    <numFmt numFmtId="259" formatCode="#,##0\ &quot;lm&quot;"/>
    <numFmt numFmtId="260" formatCode="0.000&quot;/h&quot;"/>
    <numFmt numFmtId="261" formatCode="0.000&quot;/lm&quot;"/>
    <numFmt numFmtId="262" formatCode="0.0000&quot;/lm&quot;"/>
    <numFmt numFmtId="263" formatCode="0.0\ &quot;kW&quot;"/>
    <numFmt numFmtId="264" formatCode="0.00\ &quot;a/h&quot;"/>
    <numFmt numFmtId="265" formatCode="#,##0\ &quot;Jahre&quot;"/>
    <numFmt numFmtId="266" formatCode="0.0"/>
    <numFmt numFmtId="267" formatCode="#,##0.00_ ;\-#,##0.00\ "/>
  </numFmts>
  <fonts count="35">
    <font>
      <sz val="11"/>
      <color theme="1"/>
      <name val="Arial"/>
      <family val="2"/>
    </font>
    <font>
      <sz val="11"/>
      <color rgb="FFFF0000"/>
      <name val="Arial"/>
      <family val="2"/>
    </font>
    <font>
      <sz val="10"/>
      <name val="Arial"/>
      <family val="2"/>
    </font>
    <font>
      <sz val="10.5"/>
      <color indexed="8"/>
      <name val="Syntax LT"/>
    </font>
    <font>
      <b/>
      <sz val="10.5"/>
      <color indexed="8"/>
      <name val="Syntax LT"/>
    </font>
    <font>
      <sz val="10.5"/>
      <color indexed="8"/>
      <name val="Frutiger LT 45 Light"/>
      <family val="1"/>
    </font>
    <font>
      <sz val="10.5"/>
      <name val="Frutiger LT 45 Light"/>
      <family val="1"/>
    </font>
    <font>
      <b/>
      <sz val="10.5"/>
      <color indexed="8"/>
      <name val="Frutiger LT 45 Light"/>
      <family val="1"/>
    </font>
    <font>
      <sz val="10.5"/>
      <color indexed="10"/>
      <name val="Frutiger LT 45 Light"/>
      <family val="1"/>
    </font>
    <font>
      <sz val="11"/>
      <color indexed="8"/>
      <name val="Frutiger LT 45 Light"/>
      <family val="1"/>
    </font>
    <font>
      <sz val="11"/>
      <name val="Frutiger LT 45 Light"/>
      <family val="1"/>
    </font>
    <font>
      <b/>
      <sz val="11"/>
      <name val="Frutiger LT 45 Light"/>
      <family val="1"/>
    </font>
    <font>
      <b/>
      <sz val="11"/>
      <color indexed="8"/>
      <name val="Frutiger LT 45 Light"/>
      <family val="1"/>
    </font>
    <font>
      <sz val="11"/>
      <color indexed="10"/>
      <name val="Frutiger LT 45 Light"/>
      <family val="1"/>
    </font>
    <font>
      <i/>
      <sz val="11"/>
      <color indexed="8"/>
      <name val="Frutiger LT 45 Light"/>
      <family val="1"/>
    </font>
    <font>
      <b/>
      <sz val="11"/>
      <color indexed="10"/>
      <name val="Frutiger LT 45 Light"/>
      <family val="1"/>
    </font>
    <font>
      <b/>
      <i/>
      <sz val="11"/>
      <name val="Frutiger LT 45 Light"/>
    </font>
    <font>
      <b/>
      <i/>
      <sz val="11"/>
      <color indexed="8"/>
      <name val="Frutiger LT 45 Light"/>
    </font>
    <font>
      <b/>
      <i/>
      <sz val="10.5"/>
      <color indexed="8"/>
      <name val="Syntax LT"/>
    </font>
    <font>
      <b/>
      <sz val="26"/>
      <color theme="1"/>
      <name val="Arial"/>
      <family val="2"/>
    </font>
    <font>
      <sz val="10"/>
      <color theme="1"/>
      <name val="Arial"/>
      <family val="2"/>
    </font>
    <font>
      <sz val="11"/>
      <color theme="1"/>
      <name val="Arial"/>
      <family val="2"/>
    </font>
    <font>
      <b/>
      <sz val="12"/>
      <color theme="1"/>
      <name val="Arial"/>
      <family val="2"/>
    </font>
    <font>
      <b/>
      <sz val="11"/>
      <color rgb="FF000000"/>
      <name val="Frutiger LT 45 Light"/>
      <family val="1"/>
    </font>
    <font>
      <sz val="10.5"/>
      <color rgb="FF000000"/>
      <name val="Frutiger LT 45 Light"/>
      <family val="1"/>
    </font>
    <font>
      <sz val="10.5"/>
      <color rgb="FF000000"/>
      <name val="Syntax LT"/>
    </font>
    <font>
      <sz val="11"/>
      <color rgb="FFFF0000"/>
      <name val="Frutiger LT 45 Light"/>
      <family val="1"/>
    </font>
    <font>
      <b/>
      <sz val="11"/>
      <color indexed="8"/>
      <name val="Frutiger LT 45 Light"/>
    </font>
    <font>
      <sz val="10.5"/>
      <color rgb="FFFF0000"/>
      <name val="Frutiger LT 45 Light"/>
      <family val="1"/>
    </font>
    <font>
      <b/>
      <sz val="9"/>
      <color indexed="81"/>
      <name val="Tahoma"/>
      <family val="2"/>
    </font>
    <font>
      <sz val="9"/>
      <color indexed="81"/>
      <name val="Tahoma"/>
      <family val="2"/>
    </font>
    <font>
      <b/>
      <sz val="14"/>
      <color indexed="81"/>
      <name val="Tahoma"/>
      <family val="2"/>
    </font>
    <font>
      <sz val="14"/>
      <color indexed="81"/>
      <name val="Tahoma"/>
      <family val="2"/>
    </font>
    <font>
      <sz val="11"/>
      <name val="Arial"/>
      <family val="2"/>
    </font>
    <font>
      <sz val="8"/>
      <color theme="1"/>
      <name val="Arial"/>
      <family val="2"/>
    </font>
  </fonts>
  <fills count="38">
    <fill>
      <patternFill patternType="none"/>
    </fill>
    <fill>
      <patternFill patternType="gray125"/>
    </fill>
    <fill>
      <patternFill patternType="solid">
        <fgColor theme="1" tint="0.499984740745262"/>
        <bgColor indexed="64"/>
      </patternFill>
    </fill>
    <fill>
      <patternFill patternType="solid">
        <fgColor theme="6" tint="0.39997558519241921"/>
        <bgColor indexed="64"/>
      </patternFill>
    </fill>
    <fill>
      <patternFill patternType="solid">
        <fgColor rgb="FFFFC000"/>
        <bgColor indexed="64"/>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41"/>
        <bgColor indexed="64"/>
      </patternFill>
    </fill>
    <fill>
      <patternFill patternType="solid">
        <fgColor rgb="FFCAEECA"/>
        <bgColor indexed="64"/>
      </patternFill>
    </fill>
    <fill>
      <patternFill patternType="solid">
        <fgColor rgb="FF3BB33B"/>
        <bgColor indexed="64"/>
      </patternFill>
    </fill>
    <fill>
      <patternFill patternType="solid">
        <fgColor rgb="FF97DD97"/>
        <bgColor indexed="64"/>
      </patternFill>
    </fill>
    <fill>
      <patternFill patternType="solid">
        <fgColor theme="0"/>
        <bgColor indexed="64"/>
      </patternFill>
    </fill>
    <fill>
      <patternFill patternType="solid">
        <fgColor rgb="FFCAE8CA"/>
        <bgColor indexed="64"/>
      </patternFill>
    </fill>
    <fill>
      <patternFill patternType="solid">
        <fgColor rgb="FF33CC33"/>
        <bgColor indexed="64"/>
      </patternFill>
    </fill>
    <fill>
      <patternFill patternType="solid">
        <fgColor rgb="FF339966"/>
        <bgColor indexed="64"/>
      </patternFill>
    </fill>
    <fill>
      <patternFill patternType="solid">
        <fgColor rgb="FFCFF3CF"/>
        <bgColor indexed="64"/>
      </patternFill>
    </fill>
    <fill>
      <patternFill patternType="solid">
        <fgColor rgb="FFCCFFFF"/>
        <bgColor indexed="64"/>
      </patternFill>
    </fill>
    <fill>
      <patternFill patternType="solid">
        <fgColor theme="1" tint="0.14999847407452621"/>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indexed="23"/>
        <bgColor indexed="64"/>
      </patternFill>
    </fill>
    <fill>
      <patternFill patternType="solid">
        <fgColor indexed="57"/>
        <bgColor indexed="64"/>
      </patternFill>
    </fill>
    <fill>
      <patternFill patternType="solid">
        <fgColor rgb="FF33CC33"/>
        <bgColor rgb="FF000000"/>
      </patternFill>
    </fill>
    <fill>
      <patternFill patternType="solid">
        <fgColor indexed="63"/>
        <bgColor indexed="64"/>
      </patternFill>
    </fill>
    <fill>
      <patternFill patternType="solid">
        <fgColor rgb="FFCCFFFF"/>
        <bgColor rgb="FF000000"/>
      </patternFill>
    </fill>
    <fill>
      <patternFill patternType="solid">
        <fgColor rgb="FFCFF3CF"/>
        <bgColor rgb="FF000000"/>
      </patternFill>
    </fill>
    <fill>
      <patternFill patternType="solid">
        <fgColor rgb="FFFFFF00"/>
        <bgColor indexed="64"/>
      </patternFill>
    </fill>
    <fill>
      <patternFill patternType="solid">
        <fgColor rgb="FF339966"/>
        <bgColor rgb="FF000000"/>
      </patternFill>
    </fill>
    <fill>
      <patternFill patternType="solid">
        <fgColor rgb="FFFFFFFF"/>
        <bgColor rgb="FF000000"/>
      </patternFill>
    </fill>
    <fill>
      <patternFill patternType="solid">
        <fgColor rgb="FFCEFFCE"/>
        <bgColor indexed="64"/>
      </patternFill>
    </fill>
    <fill>
      <patternFill patternType="solid">
        <fgColor rgb="FFCCFFCC"/>
        <bgColor rgb="FF000000"/>
      </patternFill>
    </fill>
    <fill>
      <patternFill patternType="solid">
        <fgColor rgb="FFCCFFCC"/>
        <bgColor indexed="64"/>
      </patternFill>
    </fill>
    <fill>
      <patternFill patternType="solid">
        <fgColor rgb="FFCEFFCE"/>
        <bgColor rgb="FF000000"/>
      </patternFill>
    </fill>
    <fill>
      <patternFill patternType="solid">
        <fgColor rgb="FFFFFF99"/>
        <bgColor rgb="FF000000"/>
      </patternFill>
    </fill>
  </fills>
  <borders count="25">
    <border>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s>
  <cellStyleXfs count="6">
    <xf numFmtId="0" fontId="0"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cellStyleXfs>
  <cellXfs count="1417">
    <xf numFmtId="0" fontId="0" fillId="0" borderId="0" xfId="0"/>
    <xf numFmtId="0" fontId="2" fillId="0" borderId="0" xfId="1"/>
    <xf numFmtId="0" fontId="3" fillId="0" borderId="0" xfId="1" applyFont="1" applyFill="1"/>
    <xf numFmtId="0" fontId="3" fillId="0" borderId="2" xfId="1" applyFont="1" applyFill="1" applyBorder="1"/>
    <xf numFmtId="0" fontId="9" fillId="0" borderId="10" xfId="1" applyFont="1" applyFill="1" applyBorder="1" applyAlignment="1">
      <alignment vertical="top" wrapText="1"/>
    </xf>
    <xf numFmtId="0" fontId="10" fillId="0" borderId="10" xfId="1" applyFont="1" applyFill="1" applyBorder="1" applyAlignment="1">
      <alignment horizontal="center" vertical="top" wrapText="1"/>
    </xf>
    <xf numFmtId="0" fontId="11" fillId="0" borderId="10" xfId="1" applyFont="1" applyFill="1" applyBorder="1" applyAlignment="1">
      <alignment horizontal="center" vertical="top" wrapText="1"/>
    </xf>
    <xf numFmtId="0" fontId="12" fillId="0" borderId="10" xfId="1" applyFont="1" applyFill="1" applyBorder="1" applyAlignment="1">
      <alignment horizontal="center" vertical="top" wrapText="1"/>
    </xf>
    <xf numFmtId="0" fontId="5" fillId="0" borderId="0" xfId="1" applyFont="1" applyFill="1" applyAlignment="1">
      <alignment vertical="top"/>
    </xf>
    <xf numFmtId="0" fontId="5" fillId="0" borderId="2" xfId="1" applyFont="1" applyFill="1" applyBorder="1" applyAlignment="1">
      <alignment vertical="top"/>
    </xf>
    <xf numFmtId="0" fontId="9" fillId="0" borderId="10" xfId="1" applyFont="1" applyFill="1" applyBorder="1" applyAlignment="1">
      <alignment horizontal="center" vertical="top" wrapText="1"/>
    </xf>
    <xf numFmtId="0" fontId="10" fillId="0" borderId="10" xfId="1" applyFont="1" applyFill="1" applyBorder="1" applyAlignment="1">
      <alignment horizontal="left" vertical="top" wrapText="1" indent="1"/>
    </xf>
    <xf numFmtId="0" fontId="9" fillId="0" borderId="0" xfId="1" applyFont="1" applyFill="1" applyBorder="1" applyAlignment="1">
      <alignment vertical="top" wrapText="1"/>
    </xf>
    <xf numFmtId="0" fontId="9" fillId="0" borderId="1" xfId="1" applyFont="1" applyFill="1" applyBorder="1" applyAlignment="1">
      <alignment vertical="top" wrapText="1"/>
    </xf>
    <xf numFmtId="0" fontId="9" fillId="0" borderId="2" xfId="1" applyFont="1" applyFill="1" applyBorder="1" applyAlignment="1">
      <alignment vertical="top" wrapText="1"/>
    </xf>
    <xf numFmtId="0" fontId="9" fillId="5" borderId="3" xfId="1" applyFont="1" applyFill="1" applyBorder="1" applyAlignment="1">
      <alignment vertical="top" wrapText="1"/>
    </xf>
    <xf numFmtId="0" fontId="10" fillId="5" borderId="3" xfId="1" applyFont="1" applyFill="1" applyBorder="1" applyAlignment="1">
      <alignment horizontal="center" vertical="top" wrapText="1"/>
    </xf>
    <xf numFmtId="0" fontId="11" fillId="5" borderId="1" xfId="1" applyFont="1" applyFill="1" applyBorder="1" applyAlignment="1">
      <alignment horizontal="center" vertical="top" wrapText="1"/>
    </xf>
    <xf numFmtId="0" fontId="12" fillId="5" borderId="2" xfId="1" applyFont="1" applyFill="1" applyBorder="1" applyAlignment="1">
      <alignment horizontal="center" vertical="top" wrapText="1"/>
    </xf>
    <xf numFmtId="0" fontId="9" fillId="5" borderId="2" xfId="1" applyFont="1" applyFill="1" applyBorder="1" applyAlignment="1">
      <alignment horizontal="center" vertical="top" wrapText="1"/>
    </xf>
    <xf numFmtId="0" fontId="9" fillId="5" borderId="7" xfId="1" applyFont="1" applyFill="1" applyBorder="1" applyAlignment="1">
      <alignment horizontal="center" vertical="top" wrapText="1"/>
    </xf>
    <xf numFmtId="0" fontId="10" fillId="5" borderId="1" xfId="1" applyFont="1" applyFill="1" applyBorder="1" applyAlignment="1">
      <alignment horizontal="center" vertical="top" wrapText="1"/>
    </xf>
    <xf numFmtId="0" fontId="10" fillId="5" borderId="7" xfId="1" applyFont="1" applyFill="1" applyBorder="1" applyAlignment="1">
      <alignment horizontal="center" vertical="top" wrapText="1"/>
    </xf>
    <xf numFmtId="0" fontId="10" fillId="5" borderId="3" xfId="1" applyFont="1" applyFill="1" applyBorder="1" applyAlignment="1">
      <alignment horizontal="left" vertical="top" wrapText="1" indent="1"/>
    </xf>
    <xf numFmtId="0" fontId="9" fillId="5" borderId="1" xfId="1" applyFont="1" applyFill="1" applyBorder="1" applyAlignment="1">
      <alignment horizontal="center" vertical="top" wrapText="1"/>
    </xf>
    <xf numFmtId="0" fontId="12" fillId="5" borderId="7" xfId="1" applyFont="1" applyFill="1" applyBorder="1" applyAlignment="1">
      <alignment horizontal="center" vertical="top" wrapText="1"/>
    </xf>
    <xf numFmtId="0" fontId="9" fillId="5" borderId="10" xfId="1" applyFont="1" applyFill="1" applyBorder="1" applyAlignment="1">
      <alignment horizontal="left" vertical="top" wrapText="1"/>
    </xf>
    <xf numFmtId="0" fontId="10" fillId="5" borderId="10" xfId="1" applyFont="1" applyFill="1" applyBorder="1" applyAlignment="1">
      <alignment horizontal="center" vertical="top" wrapText="1"/>
    </xf>
    <xf numFmtId="0" fontId="10" fillId="5" borderId="8" xfId="1" applyFont="1" applyFill="1" applyBorder="1" applyAlignment="1">
      <alignment horizontal="center" vertical="top" wrapText="1"/>
    </xf>
    <xf numFmtId="248" fontId="10" fillId="5" borderId="10" xfId="1" applyNumberFormat="1" applyFont="1" applyFill="1" applyBorder="1" applyAlignment="1">
      <alignment horizontal="center" vertical="top" wrapText="1"/>
    </xf>
    <xf numFmtId="0" fontId="12" fillId="5" borderId="8" xfId="1" applyFont="1" applyFill="1" applyBorder="1" applyAlignment="1">
      <alignment horizontal="centerContinuous" vertical="top" wrapText="1"/>
    </xf>
    <xf numFmtId="0" fontId="9" fillId="5" borderId="0" xfId="1" applyFont="1" applyFill="1" applyBorder="1" applyAlignment="1">
      <alignment horizontal="centerContinuous" vertical="top" wrapText="1"/>
    </xf>
    <xf numFmtId="0" fontId="12" fillId="5" borderId="0" xfId="1" applyFont="1" applyFill="1" applyBorder="1" applyAlignment="1">
      <alignment horizontal="centerContinuous" vertical="top" wrapText="1"/>
    </xf>
    <xf numFmtId="0" fontId="9" fillId="5" borderId="9" xfId="1" applyFont="1" applyFill="1" applyBorder="1" applyAlignment="1">
      <alignment horizontal="centerContinuous" vertical="top" wrapText="1"/>
    </xf>
    <xf numFmtId="166" fontId="10" fillId="5" borderId="10" xfId="1" applyNumberFormat="1" applyFont="1" applyFill="1" applyBorder="1" applyAlignment="1">
      <alignment horizontal="center" vertical="top" wrapText="1"/>
    </xf>
    <xf numFmtId="0" fontId="10" fillId="5" borderId="9" xfId="1" applyFont="1" applyFill="1" applyBorder="1" applyAlignment="1">
      <alignment horizontal="center" vertical="top" wrapText="1"/>
    </xf>
    <xf numFmtId="0" fontId="10" fillId="5" borderId="8" xfId="1" applyFont="1" applyFill="1" applyBorder="1" applyAlignment="1">
      <alignment horizontal="centerContinuous" vertical="top" wrapText="1"/>
    </xf>
    <xf numFmtId="0" fontId="9" fillId="5" borderId="8" xfId="1" applyFont="1" applyFill="1" applyBorder="1" applyAlignment="1">
      <alignment horizontal="center" vertical="top" wrapText="1"/>
    </xf>
    <xf numFmtId="0" fontId="9" fillId="5" borderId="0" xfId="1" applyFont="1" applyFill="1" applyBorder="1" applyAlignment="1">
      <alignment horizontal="center" vertical="top" wrapText="1"/>
    </xf>
    <xf numFmtId="0" fontId="12" fillId="5" borderId="0" xfId="1" applyFont="1" applyFill="1" applyBorder="1" applyAlignment="1">
      <alignment horizontal="center" vertical="top" wrapText="1"/>
    </xf>
    <xf numFmtId="0" fontId="9" fillId="5" borderId="9" xfId="1" applyFont="1" applyFill="1" applyBorder="1" applyAlignment="1">
      <alignment horizontal="center" vertical="top" wrapText="1"/>
    </xf>
    <xf numFmtId="0" fontId="12" fillId="5" borderId="9" xfId="1" applyFont="1" applyFill="1" applyBorder="1" applyAlignment="1">
      <alignment horizontal="center" vertical="top" wrapText="1"/>
    </xf>
    <xf numFmtId="0" fontId="11" fillId="5" borderId="8" xfId="1" applyFont="1" applyFill="1" applyBorder="1" applyAlignment="1">
      <alignment horizontal="centerContinuous" vertical="top" wrapText="1"/>
    </xf>
    <xf numFmtId="0" fontId="12" fillId="5" borderId="0" xfId="1" applyFont="1" applyFill="1" applyBorder="1" applyAlignment="1">
      <alignment horizontal="left" vertical="top" wrapText="1"/>
    </xf>
    <xf numFmtId="0" fontId="9" fillId="5" borderId="9" xfId="1" applyFont="1" applyFill="1" applyBorder="1" applyAlignment="1">
      <alignment vertical="top" wrapText="1"/>
    </xf>
    <xf numFmtId="0" fontId="11" fillId="5" borderId="10" xfId="1" applyFont="1" applyFill="1" applyBorder="1" applyAlignment="1">
      <alignment horizontal="center" vertical="top" wrapText="1"/>
    </xf>
    <xf numFmtId="0" fontId="9" fillId="5" borderId="10" xfId="1" applyFont="1" applyFill="1" applyBorder="1" applyAlignment="1">
      <alignment horizontal="center" vertical="top" wrapText="1"/>
    </xf>
    <xf numFmtId="0" fontId="12" fillId="5" borderId="10" xfId="1" applyFont="1" applyFill="1" applyBorder="1" applyAlignment="1">
      <alignment horizontal="center" vertical="top" wrapText="1"/>
    </xf>
    <xf numFmtId="0" fontId="11" fillId="5" borderId="10" xfId="1" applyFont="1" applyFill="1" applyBorder="1" applyAlignment="1">
      <alignment horizontal="centerContinuous" vertical="top" wrapText="1"/>
    </xf>
    <xf numFmtId="0" fontId="12" fillId="5" borderId="10" xfId="1" applyFont="1" applyFill="1" applyBorder="1" applyAlignment="1">
      <alignment horizontal="centerContinuous" vertical="top" wrapText="1"/>
    </xf>
    <xf numFmtId="248" fontId="10" fillId="5" borderId="10" xfId="1" applyNumberFormat="1" applyFont="1" applyFill="1" applyBorder="1" applyAlignment="1">
      <alignment vertical="top" wrapText="1"/>
    </xf>
    <xf numFmtId="49" fontId="9" fillId="5" borderId="10" xfId="1" applyNumberFormat="1" applyFont="1" applyFill="1" applyBorder="1" applyAlignment="1">
      <alignment horizontal="center" vertical="top" wrapText="1"/>
    </xf>
    <xf numFmtId="9" fontId="10" fillId="5" borderId="10" xfId="1" applyNumberFormat="1" applyFont="1" applyFill="1" applyBorder="1" applyAlignment="1">
      <alignment horizontal="center" vertical="top" wrapText="1"/>
    </xf>
    <xf numFmtId="0" fontId="9" fillId="0" borderId="4" xfId="1" applyFont="1" applyFill="1" applyBorder="1" applyAlignment="1">
      <alignment vertical="top" wrapText="1"/>
    </xf>
    <xf numFmtId="0" fontId="9" fillId="0" borderId="5" xfId="1" applyFont="1" applyFill="1" applyBorder="1" applyAlignment="1">
      <alignment vertical="top" wrapText="1"/>
    </xf>
    <xf numFmtId="0" fontId="10" fillId="5" borderId="6" xfId="1" applyFont="1" applyFill="1" applyBorder="1" applyAlignment="1">
      <alignment horizontal="center" vertical="top" wrapText="1"/>
    </xf>
    <xf numFmtId="0" fontId="9" fillId="5" borderId="6" xfId="1" applyFont="1" applyFill="1" applyBorder="1" applyAlignment="1">
      <alignment horizontal="center" vertical="top" wrapText="1"/>
    </xf>
    <xf numFmtId="0" fontId="10" fillId="5" borderId="6" xfId="1" applyNumberFormat="1" applyFont="1" applyFill="1" applyBorder="1" applyAlignment="1">
      <alignment horizontal="center" vertical="top" wrapText="1"/>
    </xf>
    <xf numFmtId="0" fontId="10" fillId="0" borderId="3" xfId="1" applyFont="1" applyFill="1" applyBorder="1" applyAlignment="1">
      <alignment horizontal="center" vertical="top" wrapText="1"/>
    </xf>
    <xf numFmtId="166" fontId="9" fillId="0" borderId="10" xfId="1" applyNumberFormat="1" applyFont="1" applyFill="1" applyBorder="1" applyAlignment="1">
      <alignment horizontal="center" vertical="top" wrapText="1"/>
    </xf>
    <xf numFmtId="167" fontId="10" fillId="0" borderId="10" xfId="1" applyNumberFormat="1" applyFont="1" applyFill="1" applyBorder="1" applyAlignment="1">
      <alignment horizontal="center" vertical="top" wrapText="1"/>
    </xf>
    <xf numFmtId="166" fontId="10" fillId="0" borderId="10" xfId="1" applyNumberFormat="1" applyFont="1" applyFill="1" applyBorder="1" applyAlignment="1">
      <alignment horizontal="center" vertical="top" wrapText="1"/>
    </xf>
    <xf numFmtId="170" fontId="12" fillId="0" borderId="10" xfId="1" applyNumberFormat="1" applyFont="1" applyFill="1" applyBorder="1" applyAlignment="1">
      <alignment horizontal="center" vertical="top" wrapText="1"/>
    </xf>
    <xf numFmtId="172" fontId="10" fillId="0" borderId="10" xfId="1" applyNumberFormat="1" applyFont="1" applyFill="1" applyBorder="1" applyAlignment="1">
      <alignment horizontal="center" vertical="top" wrapText="1"/>
    </xf>
    <xf numFmtId="195" fontId="10" fillId="0" borderId="10" xfId="1" applyNumberFormat="1" applyFont="1" applyFill="1" applyBorder="1" applyAlignment="1">
      <alignment horizontal="center" vertical="top" wrapText="1"/>
    </xf>
    <xf numFmtId="3" fontId="9" fillId="0" borderId="10" xfId="1" applyNumberFormat="1" applyFont="1" applyFill="1" applyBorder="1" applyAlignment="1">
      <alignment horizontal="center" vertical="top" wrapText="1"/>
    </xf>
    <xf numFmtId="182" fontId="10" fillId="0" borderId="10" xfId="1" applyNumberFormat="1" applyFont="1" applyFill="1" applyBorder="1" applyAlignment="1">
      <alignment horizontal="center" vertical="top" wrapText="1"/>
    </xf>
    <xf numFmtId="183" fontId="12" fillId="0" borderId="10" xfId="1" applyNumberFormat="1" applyFont="1" applyFill="1" applyBorder="1" applyAlignment="1">
      <alignment horizontal="center" vertical="top" wrapText="1"/>
    </xf>
    <xf numFmtId="180" fontId="10" fillId="0" borderId="10" xfId="1" applyNumberFormat="1" applyFont="1" applyFill="1" applyBorder="1" applyAlignment="1">
      <alignment horizontal="center" vertical="top" wrapText="1"/>
    </xf>
    <xf numFmtId="164" fontId="12" fillId="0" borderId="10" xfId="1" applyNumberFormat="1" applyFont="1" applyFill="1" applyBorder="1" applyAlignment="1">
      <alignment horizontal="center" vertical="top" wrapText="1"/>
    </xf>
    <xf numFmtId="165" fontId="12" fillId="0" borderId="10" xfId="1" applyNumberFormat="1" applyFont="1" applyFill="1" applyBorder="1" applyAlignment="1">
      <alignment horizontal="center" vertical="top" wrapText="1"/>
    </xf>
    <xf numFmtId="202" fontId="10" fillId="0" borderId="10" xfId="1" applyNumberFormat="1" applyFont="1" applyFill="1" applyBorder="1" applyAlignment="1">
      <alignment horizontal="center" vertical="top" wrapText="1"/>
    </xf>
    <xf numFmtId="1" fontId="10" fillId="0" borderId="10" xfId="1" applyNumberFormat="1" applyFont="1" applyFill="1" applyBorder="1" applyAlignment="1">
      <alignment horizontal="center" vertical="top" wrapText="1"/>
    </xf>
    <xf numFmtId="217" fontId="12" fillId="0" borderId="10" xfId="1" applyNumberFormat="1" applyFont="1" applyFill="1" applyBorder="1" applyAlignment="1">
      <alignment horizontal="center" vertical="top" wrapText="1"/>
    </xf>
    <xf numFmtId="229" fontId="12" fillId="0" borderId="10" xfId="1" applyNumberFormat="1" applyFont="1" applyFill="1" applyBorder="1" applyAlignment="1">
      <alignment horizontal="center" vertical="top" wrapText="1"/>
    </xf>
    <xf numFmtId="254" fontId="10" fillId="0" borderId="10" xfId="1" applyNumberFormat="1" applyFont="1" applyFill="1" applyBorder="1" applyAlignment="1">
      <alignment horizontal="center" vertical="top" wrapText="1"/>
    </xf>
    <xf numFmtId="0" fontId="3" fillId="0" borderId="0" xfId="1" applyFont="1" applyFill="1" applyAlignment="1">
      <alignment vertical="top"/>
    </xf>
    <xf numFmtId="0" fontId="3" fillId="0" borderId="2" xfId="1" applyFont="1" applyFill="1" applyBorder="1" applyAlignment="1">
      <alignment vertical="top"/>
    </xf>
    <xf numFmtId="0" fontId="5" fillId="0" borderId="0" xfId="1" applyFont="1" applyFill="1" applyBorder="1" applyAlignment="1">
      <alignment vertical="top"/>
    </xf>
    <xf numFmtId="0" fontId="10" fillId="0" borderId="0" xfId="1" applyFont="1" applyBorder="1" applyAlignment="1">
      <alignment horizontal="center" vertical="top" wrapText="1"/>
    </xf>
    <xf numFmtId="0" fontId="12" fillId="0" borderId="0" xfId="1" applyFont="1" applyFill="1" applyBorder="1" applyAlignment="1">
      <alignment horizontal="center" vertical="top" wrapText="1"/>
    </xf>
    <xf numFmtId="0" fontId="10" fillId="5" borderId="0" xfId="1" applyFont="1" applyFill="1" applyBorder="1" applyAlignment="1">
      <alignment horizontal="center" vertical="top" wrapText="1"/>
    </xf>
    <xf numFmtId="0" fontId="4" fillId="0" borderId="0" xfId="1" applyFont="1" applyFill="1" applyAlignment="1">
      <alignment vertical="top"/>
    </xf>
    <xf numFmtId="0" fontId="7" fillId="0" borderId="0" xfId="1" applyFont="1" applyFill="1" applyAlignment="1">
      <alignment vertical="top"/>
    </xf>
    <xf numFmtId="166" fontId="9" fillId="9" borderId="10" xfId="1" applyNumberFormat="1" applyFont="1" applyFill="1" applyBorder="1" applyAlignment="1">
      <alignment horizontal="center" vertical="top" wrapText="1"/>
    </xf>
    <xf numFmtId="0" fontId="10" fillId="0" borderId="8" xfId="1" applyFont="1" applyFill="1" applyBorder="1" applyAlignment="1">
      <alignment horizontal="center" vertical="top" wrapText="1"/>
    </xf>
    <xf numFmtId="0" fontId="11" fillId="0" borderId="8" xfId="1" applyFont="1" applyFill="1" applyBorder="1" applyAlignment="1">
      <alignment horizontal="center" vertical="top" wrapText="1"/>
    </xf>
    <xf numFmtId="0" fontId="12" fillId="0" borderId="8" xfId="1" applyFont="1" applyFill="1" applyBorder="1" applyAlignment="1">
      <alignment horizontal="center" vertical="top" wrapText="1"/>
    </xf>
    <xf numFmtId="0" fontId="9" fillId="0" borderId="8" xfId="1" applyFont="1" applyFill="1" applyBorder="1" applyAlignment="1">
      <alignment horizontal="center" vertical="top" wrapText="1"/>
    </xf>
    <xf numFmtId="0" fontId="3" fillId="0" borderId="8" xfId="1" applyFont="1" applyFill="1" applyBorder="1"/>
    <xf numFmtId="0" fontId="3" fillId="0" borderId="0" xfId="1" applyFont="1" applyFill="1" applyBorder="1"/>
    <xf numFmtId="0" fontId="5" fillId="8" borderId="8" xfId="1" applyFont="1" applyFill="1" applyBorder="1" applyAlignment="1">
      <alignment horizontal="center" vertical="top"/>
    </xf>
    <xf numFmtId="0" fontId="5" fillId="8" borderId="10" xfId="1" applyFont="1" applyFill="1" applyBorder="1" applyAlignment="1">
      <alignment horizontal="center" vertical="top"/>
    </xf>
    <xf numFmtId="0" fontId="10" fillId="10" borderId="8" xfId="1" applyFont="1" applyFill="1" applyBorder="1" applyAlignment="1">
      <alignment horizontal="center" vertical="top" wrapText="1"/>
    </xf>
    <xf numFmtId="0" fontId="11" fillId="10" borderId="8" xfId="1" applyFont="1" applyFill="1" applyBorder="1" applyAlignment="1">
      <alignment horizontal="center" vertical="top" wrapText="1"/>
    </xf>
    <xf numFmtId="0" fontId="12" fillId="10" borderId="8" xfId="1" applyFont="1" applyFill="1" applyBorder="1" applyAlignment="1">
      <alignment horizontal="center" vertical="top" wrapText="1"/>
    </xf>
    <xf numFmtId="0" fontId="9" fillId="10" borderId="8" xfId="1" applyFont="1" applyFill="1" applyBorder="1" applyAlignment="1">
      <alignment horizontal="center" vertical="top" wrapText="1"/>
    </xf>
    <xf numFmtId="0" fontId="10" fillId="10" borderId="10" xfId="1" applyFont="1" applyFill="1" applyBorder="1" applyAlignment="1">
      <alignment horizontal="center" vertical="top" wrapText="1"/>
    </xf>
    <xf numFmtId="248" fontId="10" fillId="10" borderId="10" xfId="1" applyNumberFormat="1" applyFont="1" applyFill="1" applyBorder="1" applyAlignment="1">
      <alignment horizontal="center" vertical="top" wrapText="1"/>
    </xf>
    <xf numFmtId="0" fontId="9" fillId="10" borderId="10" xfId="1" applyFont="1" applyFill="1" applyBorder="1" applyAlignment="1">
      <alignment horizontal="center" vertical="top" wrapText="1"/>
    </xf>
    <xf numFmtId="0" fontId="12" fillId="10" borderId="0" xfId="1" applyFont="1" applyFill="1" applyBorder="1" applyAlignment="1">
      <alignment horizontal="center" vertical="top" wrapText="1"/>
    </xf>
    <xf numFmtId="0" fontId="12" fillId="10" borderId="10" xfId="1" applyFont="1" applyFill="1" applyBorder="1" applyAlignment="1">
      <alignment horizontal="center" vertical="top" wrapText="1"/>
    </xf>
    <xf numFmtId="0" fontId="5" fillId="10" borderId="8" xfId="1" applyFont="1" applyFill="1" applyBorder="1" applyAlignment="1">
      <alignment horizontal="center" vertical="top"/>
    </xf>
    <xf numFmtId="0" fontId="5" fillId="10" borderId="10" xfId="1" applyFont="1" applyFill="1" applyBorder="1" applyAlignment="1">
      <alignment horizontal="center" vertical="top"/>
    </xf>
    <xf numFmtId="0" fontId="5" fillId="10" borderId="0" xfId="1" applyFont="1" applyFill="1" applyBorder="1" applyAlignment="1">
      <alignment vertical="top"/>
    </xf>
    <xf numFmtId="0" fontId="3" fillId="0" borderId="10" xfId="1" applyFont="1" applyFill="1" applyBorder="1"/>
    <xf numFmtId="248" fontId="10" fillId="0" borderId="10" xfId="1" applyNumberFormat="1" applyFont="1" applyFill="1" applyBorder="1" applyAlignment="1">
      <alignment horizontal="center" vertical="top" wrapText="1"/>
    </xf>
    <xf numFmtId="0" fontId="3" fillId="0" borderId="8" xfId="1" applyFont="1" applyFill="1" applyBorder="1" applyAlignment="1">
      <alignment horizontal="center"/>
    </xf>
    <xf numFmtId="166" fontId="9" fillId="0" borderId="0" xfId="1" applyNumberFormat="1" applyFont="1" applyFill="1" applyBorder="1" applyAlignment="1">
      <alignment horizontal="center" vertical="top" wrapText="1"/>
    </xf>
    <xf numFmtId="0" fontId="9" fillId="11" borderId="10" xfId="1" applyFont="1" applyFill="1" applyBorder="1" applyAlignment="1">
      <alignment horizontal="center" vertical="top" wrapText="1"/>
    </xf>
    <xf numFmtId="0" fontId="5" fillId="11" borderId="0" xfId="1" applyFont="1" applyFill="1" applyBorder="1" applyAlignment="1">
      <alignment vertical="top"/>
    </xf>
    <xf numFmtId="167" fontId="10" fillId="0" borderId="8" xfId="1" applyNumberFormat="1" applyFont="1" applyFill="1" applyBorder="1" applyAlignment="1">
      <alignment horizontal="center" vertical="top" wrapText="1"/>
    </xf>
    <xf numFmtId="166" fontId="10" fillId="0" borderId="8" xfId="1" applyNumberFormat="1" applyFont="1" applyFill="1" applyBorder="1" applyAlignment="1">
      <alignment horizontal="center" vertical="top" wrapText="1"/>
    </xf>
    <xf numFmtId="171" fontId="11" fillId="0" borderId="8" xfId="1" applyNumberFormat="1" applyFont="1" applyFill="1" applyBorder="1" applyAlignment="1">
      <alignment horizontal="center" vertical="top" wrapText="1"/>
    </xf>
    <xf numFmtId="170" fontId="9" fillId="0" borderId="8" xfId="1" applyNumberFormat="1" applyFont="1" applyFill="1" applyBorder="1" applyAlignment="1">
      <alignment horizontal="center" vertical="top" wrapText="1"/>
    </xf>
    <xf numFmtId="166" fontId="12" fillId="0" borderId="0" xfId="1" applyNumberFormat="1" applyFont="1" applyFill="1" applyBorder="1" applyAlignment="1">
      <alignment horizontal="center" vertical="top" wrapText="1"/>
    </xf>
    <xf numFmtId="2" fontId="5" fillId="0" borderId="8" xfId="1" applyNumberFormat="1" applyFont="1" applyFill="1" applyBorder="1" applyAlignment="1">
      <alignment horizontal="center" vertical="top"/>
    </xf>
    <xf numFmtId="0" fontId="5" fillId="0" borderId="10" xfId="1" applyFont="1" applyFill="1" applyBorder="1" applyAlignment="1">
      <alignment horizontal="center" vertical="top"/>
    </xf>
    <xf numFmtId="2" fontId="5" fillId="8" borderId="8" xfId="1" applyNumberFormat="1" applyFont="1" applyFill="1" applyBorder="1" applyAlignment="1">
      <alignment horizontal="center" vertical="top"/>
    </xf>
    <xf numFmtId="172" fontId="10" fillId="0" borderId="8" xfId="1" applyNumberFormat="1" applyFont="1" applyFill="1" applyBorder="1" applyAlignment="1">
      <alignment horizontal="center" vertical="top" wrapText="1"/>
    </xf>
    <xf numFmtId="2" fontId="11" fillId="0" borderId="8" xfId="1" applyNumberFormat="1" applyFont="1" applyFill="1" applyBorder="1" applyAlignment="1">
      <alignment horizontal="center" vertical="top" wrapText="1"/>
    </xf>
    <xf numFmtId="177" fontId="12" fillId="0" borderId="8" xfId="1" applyNumberFormat="1" applyFont="1" applyFill="1" applyBorder="1" applyAlignment="1">
      <alignment horizontal="center" vertical="top" wrapText="1"/>
    </xf>
    <xf numFmtId="177" fontId="5" fillId="0" borderId="10" xfId="1" applyNumberFormat="1" applyFont="1" applyFill="1" applyBorder="1" applyAlignment="1">
      <alignment horizontal="center" vertical="top"/>
    </xf>
    <xf numFmtId="0" fontId="5" fillId="0" borderId="0" xfId="1" applyFont="1" applyFill="1" applyBorder="1" applyAlignment="1">
      <alignment vertical="top" wrapText="1"/>
    </xf>
    <xf numFmtId="164" fontId="9" fillId="9" borderId="8" xfId="1" applyNumberFormat="1" applyFont="1" applyFill="1" applyBorder="1" applyAlignment="1">
      <alignment horizontal="center" vertical="top" wrapText="1"/>
    </xf>
    <xf numFmtId="180" fontId="10" fillId="0" borderId="8" xfId="1" applyNumberFormat="1" applyFont="1" applyFill="1" applyBorder="1" applyAlignment="1">
      <alignment horizontal="center" vertical="top" wrapText="1"/>
    </xf>
    <xf numFmtId="249" fontId="12" fillId="0" borderId="8" xfId="1" applyNumberFormat="1" applyFont="1" applyFill="1" applyBorder="1" applyAlignment="1">
      <alignment horizontal="center" vertical="top" wrapText="1"/>
    </xf>
    <xf numFmtId="164" fontId="9" fillId="0" borderId="8" xfId="1" applyNumberFormat="1" applyFont="1" applyFill="1" applyBorder="1" applyAlignment="1">
      <alignment horizontal="center" vertical="top" wrapText="1"/>
    </xf>
    <xf numFmtId="2" fontId="5" fillId="6" borderId="8" xfId="1" applyNumberFormat="1" applyFont="1" applyFill="1" applyBorder="1" applyAlignment="1">
      <alignment horizontal="center" vertical="top"/>
    </xf>
    <xf numFmtId="248" fontId="11" fillId="0" borderId="8" xfId="1" applyNumberFormat="1" applyFont="1" applyFill="1" applyBorder="1" applyAlignment="1">
      <alignment horizontal="center" vertical="top" wrapText="1"/>
    </xf>
    <xf numFmtId="170" fontId="12" fillId="0" borderId="8" xfId="1" applyNumberFormat="1" applyFont="1" applyFill="1" applyBorder="1" applyAlignment="1">
      <alignment horizontal="center" vertical="top" wrapText="1"/>
    </xf>
    <xf numFmtId="175" fontId="9" fillId="0" borderId="8" xfId="1" applyNumberFormat="1" applyFont="1" applyFill="1" applyBorder="1" applyAlignment="1">
      <alignment horizontal="center" vertical="top" wrapText="1"/>
    </xf>
    <xf numFmtId="175" fontId="12" fillId="0" borderId="10" xfId="1" applyNumberFormat="1" applyFont="1" applyFill="1" applyBorder="1" applyAlignment="1">
      <alignment horizontal="center" vertical="top" wrapText="1"/>
    </xf>
    <xf numFmtId="178" fontId="10" fillId="0" borderId="8" xfId="1" applyNumberFormat="1" applyFont="1" applyFill="1" applyBorder="1" applyAlignment="1">
      <alignment horizontal="center" vertical="top" wrapText="1"/>
    </xf>
    <xf numFmtId="179" fontId="12" fillId="0" borderId="8" xfId="1" applyNumberFormat="1" applyFont="1" applyFill="1" applyBorder="1" applyAlignment="1">
      <alignment horizontal="center" vertical="top" wrapText="1"/>
    </xf>
    <xf numFmtId="164" fontId="12" fillId="0" borderId="8" xfId="1" applyNumberFormat="1" applyFont="1" applyFill="1" applyBorder="1" applyAlignment="1">
      <alignment horizontal="center" vertical="top" wrapText="1"/>
    </xf>
    <xf numFmtId="170" fontId="10" fillId="0" borderId="8" xfId="1" applyNumberFormat="1" applyFont="1" applyFill="1" applyBorder="1" applyAlignment="1">
      <alignment horizontal="center" vertical="top" wrapText="1"/>
    </xf>
    <xf numFmtId="164" fontId="5" fillId="6" borderId="8" xfId="1" applyNumberFormat="1" applyFont="1" applyFill="1" applyBorder="1" applyAlignment="1">
      <alignment horizontal="center" vertical="top"/>
    </xf>
    <xf numFmtId="182" fontId="10" fillId="0" borderId="8" xfId="1" applyNumberFormat="1" applyFont="1" applyFill="1" applyBorder="1" applyAlignment="1">
      <alignment horizontal="center" vertical="top" wrapText="1"/>
    </xf>
    <xf numFmtId="217" fontId="12" fillId="0" borderId="8" xfId="1" applyNumberFormat="1" applyFont="1" applyFill="1" applyBorder="1" applyAlignment="1">
      <alignment horizontal="center" vertical="top" wrapText="1"/>
    </xf>
    <xf numFmtId="217" fontId="9" fillId="0" borderId="8" xfId="1" applyNumberFormat="1" applyFont="1" applyFill="1" applyBorder="1" applyAlignment="1">
      <alignment horizontal="center" vertical="top" wrapText="1"/>
    </xf>
    <xf numFmtId="183" fontId="12" fillId="0" borderId="8" xfId="1" applyNumberFormat="1" applyFont="1" applyFill="1" applyBorder="1" applyAlignment="1">
      <alignment horizontal="center" vertical="top" wrapText="1"/>
    </xf>
    <xf numFmtId="183" fontId="5" fillId="8" borderId="8" xfId="1" applyNumberFormat="1" applyFont="1" applyFill="1" applyBorder="1" applyAlignment="1">
      <alignment horizontal="center" vertical="top"/>
    </xf>
    <xf numFmtId="183" fontId="9" fillId="0" borderId="8" xfId="1" applyNumberFormat="1" applyFont="1" applyFill="1" applyBorder="1" applyAlignment="1">
      <alignment horizontal="center" vertical="top" wrapText="1"/>
    </xf>
    <xf numFmtId="188" fontId="9" fillId="0" borderId="8" xfId="1" applyNumberFormat="1" applyFont="1" applyFill="1" applyBorder="1" applyAlignment="1">
      <alignment horizontal="center" vertical="top" wrapText="1"/>
    </xf>
    <xf numFmtId="189" fontId="9" fillId="0" borderId="8" xfId="1" applyNumberFormat="1" applyFont="1" applyFill="1" applyBorder="1" applyAlignment="1">
      <alignment horizontal="center" vertical="top" wrapText="1"/>
    </xf>
    <xf numFmtId="188" fontId="12" fillId="0" borderId="10" xfId="1" applyNumberFormat="1" applyFont="1" applyFill="1" applyBorder="1" applyAlignment="1">
      <alignment horizontal="center" vertical="top" wrapText="1"/>
    </xf>
    <xf numFmtId="0" fontId="5" fillId="0" borderId="8" xfId="1" applyFont="1" applyFill="1" applyBorder="1" applyAlignment="1">
      <alignment vertical="top"/>
    </xf>
    <xf numFmtId="191" fontId="11" fillId="0" borderId="8" xfId="1" applyNumberFormat="1" applyFont="1" applyFill="1" applyBorder="1" applyAlignment="1">
      <alignment horizontal="center" vertical="top" wrapText="1"/>
    </xf>
    <xf numFmtId="164" fontId="5" fillId="0" borderId="8" xfId="1" applyNumberFormat="1" applyFont="1" applyFill="1" applyBorder="1" applyAlignment="1">
      <alignment horizontal="center" vertical="top"/>
    </xf>
    <xf numFmtId="164" fontId="10" fillId="0" borderId="8" xfId="1" applyNumberFormat="1" applyFont="1" applyFill="1" applyBorder="1" applyAlignment="1">
      <alignment horizontal="center" vertical="top" wrapText="1"/>
    </xf>
    <xf numFmtId="225" fontId="10" fillId="0" borderId="8" xfId="1" applyNumberFormat="1" applyFont="1" applyFill="1" applyBorder="1" applyAlignment="1">
      <alignment horizontal="center" vertical="top" wrapText="1"/>
    </xf>
    <xf numFmtId="215" fontId="10" fillId="0" borderId="8" xfId="1" applyNumberFormat="1" applyFont="1" applyFill="1" applyBorder="1" applyAlignment="1">
      <alignment horizontal="center" vertical="top" wrapText="1"/>
    </xf>
    <xf numFmtId="192" fontId="12" fillId="0" borderId="8" xfId="1" applyNumberFormat="1" applyFont="1" applyFill="1" applyBorder="1" applyAlignment="1">
      <alignment horizontal="center" vertical="top" wrapText="1"/>
    </xf>
    <xf numFmtId="195" fontId="10" fillId="0" borderId="8" xfId="1" applyNumberFormat="1" applyFont="1" applyFill="1" applyBorder="1" applyAlignment="1">
      <alignment horizontal="center" vertical="top" wrapText="1"/>
    </xf>
    <xf numFmtId="165" fontId="12" fillId="0" borderId="8" xfId="1" applyNumberFormat="1" applyFont="1" applyFill="1" applyBorder="1" applyAlignment="1">
      <alignment horizontal="center" vertical="top" wrapText="1"/>
    </xf>
    <xf numFmtId="165" fontId="9" fillId="0" borderId="8" xfId="1" applyNumberFormat="1" applyFont="1" applyFill="1" applyBorder="1" applyAlignment="1">
      <alignment horizontal="center" vertical="top" wrapText="1"/>
    </xf>
    <xf numFmtId="165" fontId="10" fillId="0" borderId="8" xfId="1" applyNumberFormat="1" applyFont="1" applyFill="1" applyBorder="1" applyAlignment="1">
      <alignment horizontal="center" vertical="top" wrapText="1"/>
    </xf>
    <xf numFmtId="201" fontId="9" fillId="0" borderId="8" xfId="1" applyNumberFormat="1" applyFont="1" applyFill="1" applyBorder="1" applyAlignment="1">
      <alignment horizontal="center" vertical="top" wrapText="1"/>
    </xf>
    <xf numFmtId="201" fontId="12" fillId="0" borderId="8" xfId="1" applyNumberFormat="1" applyFont="1" applyFill="1" applyBorder="1" applyAlignment="1">
      <alignment horizontal="center" vertical="top" wrapText="1"/>
    </xf>
    <xf numFmtId="170" fontId="13" fillId="0" borderId="8" xfId="1" applyNumberFormat="1" applyFont="1" applyFill="1" applyBorder="1" applyAlignment="1">
      <alignment horizontal="center" vertical="top" wrapText="1"/>
    </xf>
    <xf numFmtId="202" fontId="10" fillId="0" borderId="8" xfId="1" applyNumberFormat="1" applyFont="1" applyFill="1" applyBorder="1" applyAlignment="1">
      <alignment horizontal="center" vertical="top" wrapText="1"/>
    </xf>
    <xf numFmtId="198" fontId="10" fillId="0" borderId="8" xfId="1" applyNumberFormat="1" applyFont="1" applyFill="1" applyBorder="1" applyAlignment="1">
      <alignment horizontal="center" vertical="top" wrapText="1"/>
    </xf>
    <xf numFmtId="183" fontId="5" fillId="0" borderId="8" xfId="1" applyNumberFormat="1" applyFont="1" applyFill="1" applyBorder="1" applyAlignment="1">
      <alignment horizontal="center" vertical="top"/>
    </xf>
    <xf numFmtId="0" fontId="10" fillId="0" borderId="0" xfId="1" applyFont="1" applyFill="1" applyBorder="1" applyAlignment="1">
      <alignment vertical="top" wrapText="1"/>
    </xf>
    <xf numFmtId="0" fontId="11" fillId="0" borderId="8" xfId="1" applyFont="1" applyFill="1" applyBorder="1" applyAlignment="1">
      <alignment vertical="top" wrapText="1"/>
    </xf>
    <xf numFmtId="164" fontId="13" fillId="0" borderId="8" xfId="1" applyNumberFormat="1" applyFont="1" applyFill="1" applyBorder="1" applyAlignment="1">
      <alignment horizontal="center" vertical="top" wrapText="1"/>
    </xf>
    <xf numFmtId="219" fontId="12" fillId="0" borderId="8" xfId="1" applyNumberFormat="1" applyFont="1" applyFill="1" applyBorder="1" applyAlignment="1">
      <alignment horizontal="center" vertical="top" wrapText="1"/>
    </xf>
    <xf numFmtId="220" fontId="12" fillId="0" borderId="8" xfId="1" applyNumberFormat="1" applyFont="1" applyFill="1" applyBorder="1" applyAlignment="1">
      <alignment horizontal="center" vertical="top" wrapText="1"/>
    </xf>
    <xf numFmtId="218" fontId="12" fillId="0" borderId="8" xfId="1" applyNumberFormat="1" applyFont="1" applyFill="1" applyBorder="1" applyAlignment="1">
      <alignment horizontal="center" vertical="top" wrapText="1"/>
    </xf>
    <xf numFmtId="223" fontId="12" fillId="0" borderId="8" xfId="1" applyNumberFormat="1" applyFont="1" applyFill="1" applyBorder="1" applyAlignment="1">
      <alignment horizontal="center" vertical="top" wrapText="1"/>
    </xf>
    <xf numFmtId="251" fontId="10" fillId="0" borderId="10" xfId="1" applyNumberFormat="1" applyFont="1" applyFill="1" applyBorder="1" applyAlignment="1">
      <alignment horizontal="center" vertical="top" wrapText="1"/>
    </xf>
    <xf numFmtId="251" fontId="10" fillId="0" borderId="8" xfId="1" applyNumberFormat="1" applyFont="1" applyFill="1" applyBorder="1" applyAlignment="1">
      <alignment horizontal="center" vertical="top" wrapText="1"/>
    </xf>
    <xf numFmtId="183" fontId="10" fillId="0" borderId="8" xfId="1" applyNumberFormat="1" applyFont="1" applyFill="1" applyBorder="1" applyAlignment="1">
      <alignment horizontal="center" vertical="top" wrapText="1"/>
    </xf>
    <xf numFmtId="204" fontId="10" fillId="0" borderId="8" xfId="1" applyNumberFormat="1" applyFont="1" applyFill="1" applyBorder="1" applyAlignment="1">
      <alignment horizontal="center" vertical="top" wrapText="1"/>
    </xf>
    <xf numFmtId="206" fontId="9" fillId="0" borderId="8" xfId="1" applyNumberFormat="1" applyFont="1" applyFill="1" applyBorder="1" applyAlignment="1">
      <alignment horizontal="center" vertical="top" wrapText="1"/>
    </xf>
    <xf numFmtId="206" fontId="12" fillId="0" borderId="10" xfId="1" applyNumberFormat="1" applyFont="1" applyFill="1" applyBorder="1" applyAlignment="1">
      <alignment horizontal="center" vertical="top" wrapText="1"/>
    </xf>
    <xf numFmtId="179" fontId="9" fillId="0" borderId="8" xfId="1" applyNumberFormat="1" applyFont="1" applyFill="1" applyBorder="1" applyAlignment="1">
      <alignment horizontal="center" vertical="top" wrapText="1"/>
    </xf>
    <xf numFmtId="179" fontId="12" fillId="0" borderId="10" xfId="1" applyNumberFormat="1" applyFont="1" applyFill="1" applyBorder="1" applyAlignment="1">
      <alignment horizontal="center" vertical="top" wrapText="1"/>
    </xf>
    <xf numFmtId="179" fontId="5" fillId="0" borderId="8" xfId="1" applyNumberFormat="1" applyFont="1" applyFill="1" applyBorder="1" applyAlignment="1">
      <alignment horizontal="center" vertical="top"/>
    </xf>
    <xf numFmtId="209" fontId="10" fillId="0" borderId="8" xfId="1" applyNumberFormat="1" applyFont="1" applyFill="1" applyBorder="1" applyAlignment="1">
      <alignment horizontal="center" vertical="top" wrapText="1"/>
    </xf>
    <xf numFmtId="211" fontId="9" fillId="0" borderId="8" xfId="1" applyNumberFormat="1" applyFont="1" applyFill="1" applyBorder="1" applyAlignment="1">
      <alignment horizontal="center" vertical="top" wrapText="1"/>
    </xf>
    <xf numFmtId="211" fontId="12" fillId="0" borderId="10" xfId="1" applyNumberFormat="1" applyFont="1" applyFill="1" applyBorder="1" applyAlignment="1">
      <alignment horizontal="center" vertical="top" wrapText="1"/>
    </xf>
    <xf numFmtId="165" fontId="13" fillId="0" borderId="8" xfId="1" applyNumberFormat="1" applyFont="1" applyFill="1" applyBorder="1" applyAlignment="1">
      <alignment horizontal="center" vertical="top" wrapText="1"/>
    </xf>
    <xf numFmtId="217" fontId="10" fillId="0" borderId="8" xfId="1" applyNumberFormat="1" applyFont="1" applyFill="1" applyBorder="1" applyAlignment="1">
      <alignment horizontal="center" vertical="top" wrapText="1"/>
    </xf>
    <xf numFmtId="229" fontId="12" fillId="0" borderId="8" xfId="1" applyNumberFormat="1" applyFont="1" applyFill="1" applyBorder="1" applyAlignment="1">
      <alignment horizontal="center" vertical="top" wrapText="1"/>
    </xf>
    <xf numFmtId="229" fontId="9" fillId="0" borderId="8" xfId="1" applyNumberFormat="1" applyFont="1" applyFill="1" applyBorder="1" applyAlignment="1">
      <alignment horizontal="center" vertical="top" wrapText="1"/>
    </xf>
    <xf numFmtId="0" fontId="6" fillId="0" borderId="0" xfId="1" applyFont="1" applyFill="1" applyBorder="1" applyAlignment="1">
      <alignment vertical="top"/>
    </xf>
    <xf numFmtId="203" fontId="12" fillId="0" borderId="8" xfId="1" applyNumberFormat="1" applyFont="1" applyFill="1" applyBorder="1" applyAlignment="1">
      <alignment horizontal="center" vertical="top" wrapText="1"/>
    </xf>
    <xf numFmtId="233" fontId="10" fillId="0" borderId="8" xfId="1" applyNumberFormat="1" applyFont="1" applyFill="1" applyBorder="1" applyAlignment="1">
      <alignment horizontal="center" vertical="top" wrapText="1"/>
    </xf>
    <xf numFmtId="235" fontId="12" fillId="0" borderId="8" xfId="1" applyNumberFormat="1" applyFont="1" applyFill="1" applyBorder="1" applyAlignment="1">
      <alignment horizontal="center" vertical="top" wrapText="1"/>
    </xf>
    <xf numFmtId="238" fontId="12" fillId="0" borderId="8" xfId="1" applyNumberFormat="1" applyFont="1" applyFill="1" applyBorder="1" applyAlignment="1">
      <alignment horizontal="center" vertical="top" wrapText="1"/>
    </xf>
    <xf numFmtId="238" fontId="9" fillId="0" borderId="8" xfId="1" applyNumberFormat="1" applyFont="1" applyFill="1" applyBorder="1" applyAlignment="1">
      <alignment horizontal="center" vertical="top" wrapText="1"/>
    </xf>
    <xf numFmtId="0" fontId="10" fillId="9" borderId="0" xfId="1" applyFont="1" applyFill="1" applyBorder="1" applyAlignment="1">
      <alignment vertical="top" wrapText="1"/>
    </xf>
    <xf numFmtId="231" fontId="10" fillId="0" borderId="8" xfId="1" applyNumberFormat="1" applyFont="1" applyFill="1" applyBorder="1" applyAlignment="1">
      <alignment horizontal="center" vertical="top" wrapText="1"/>
    </xf>
    <xf numFmtId="193" fontId="10" fillId="0" borderId="8" xfId="1" applyNumberFormat="1" applyFont="1" applyFill="1" applyBorder="1" applyAlignment="1">
      <alignment horizontal="center" vertical="top" wrapText="1"/>
    </xf>
    <xf numFmtId="194" fontId="12" fillId="0" borderId="8" xfId="1" applyNumberFormat="1" applyFont="1" applyFill="1" applyBorder="1" applyAlignment="1">
      <alignment horizontal="center" vertical="top" wrapText="1"/>
    </xf>
    <xf numFmtId="239" fontId="12" fillId="0" borderId="8" xfId="1" applyNumberFormat="1" applyFont="1" applyFill="1" applyBorder="1" applyAlignment="1">
      <alignment horizontal="center" vertical="top" wrapText="1"/>
    </xf>
    <xf numFmtId="2" fontId="5" fillId="0" borderId="10" xfId="1" applyNumberFormat="1" applyFont="1" applyFill="1" applyBorder="1" applyAlignment="1">
      <alignment horizontal="center" vertical="top"/>
    </xf>
    <xf numFmtId="256" fontId="5" fillId="0" borderId="10" xfId="1" applyNumberFormat="1" applyFont="1" applyFill="1" applyBorder="1" applyAlignment="1">
      <alignment horizontal="center" vertical="top"/>
    </xf>
    <xf numFmtId="256" fontId="5" fillId="0" borderId="8" xfId="1" applyNumberFormat="1" applyFont="1" applyFill="1" applyBorder="1" applyAlignment="1">
      <alignment horizontal="center" vertical="top"/>
    </xf>
    <xf numFmtId="240" fontId="10" fillId="0" borderId="8" xfId="1" applyNumberFormat="1" applyFont="1" applyFill="1" applyBorder="1" applyAlignment="1">
      <alignment horizontal="center" vertical="top" wrapText="1"/>
    </xf>
    <xf numFmtId="217" fontId="5" fillId="0" borderId="8" xfId="1" applyNumberFormat="1" applyFont="1" applyFill="1" applyBorder="1" applyAlignment="1">
      <alignment horizontal="center" vertical="top"/>
    </xf>
    <xf numFmtId="241" fontId="10" fillId="0" borderId="8" xfId="1" applyNumberFormat="1" applyFont="1" applyFill="1" applyBorder="1" applyAlignment="1">
      <alignment horizontal="center" vertical="top" wrapText="1"/>
    </xf>
    <xf numFmtId="242" fontId="12" fillId="0" borderId="8" xfId="1" applyNumberFormat="1" applyFont="1" applyFill="1" applyBorder="1" applyAlignment="1">
      <alignment horizontal="center" vertical="top" wrapText="1"/>
    </xf>
    <xf numFmtId="242" fontId="5" fillId="0" borderId="8" xfId="1" applyNumberFormat="1" applyFont="1" applyFill="1" applyBorder="1" applyAlignment="1">
      <alignment horizontal="center" vertical="top"/>
    </xf>
    <xf numFmtId="243" fontId="10" fillId="0" borderId="8" xfId="1" applyNumberFormat="1" applyFont="1" applyFill="1" applyBorder="1" applyAlignment="1">
      <alignment horizontal="center" vertical="top" wrapText="1"/>
    </xf>
    <xf numFmtId="244" fontId="10" fillId="0" borderId="8" xfId="1" applyNumberFormat="1" applyFont="1" applyFill="1" applyBorder="1" applyAlignment="1">
      <alignment horizontal="center" vertical="top" wrapText="1"/>
    </xf>
    <xf numFmtId="250" fontId="12" fillId="0" borderId="8" xfId="1" applyNumberFormat="1" applyFont="1" applyFill="1" applyBorder="1" applyAlignment="1">
      <alignment horizontal="center" vertical="top" wrapText="1"/>
    </xf>
    <xf numFmtId="257" fontId="5" fillId="0" borderId="8" xfId="1" applyNumberFormat="1" applyFont="1" applyFill="1" applyBorder="1" applyAlignment="1">
      <alignment horizontal="center" vertical="top"/>
    </xf>
    <xf numFmtId="246" fontId="10" fillId="0" borderId="8" xfId="1" applyNumberFormat="1" applyFont="1" applyFill="1" applyBorder="1" applyAlignment="1">
      <alignment horizontal="center" vertical="top" wrapText="1"/>
    </xf>
    <xf numFmtId="221" fontId="12" fillId="0" borderId="8" xfId="1" applyNumberFormat="1" applyFont="1" applyFill="1" applyBorder="1" applyAlignment="1">
      <alignment horizontal="center" vertical="top" wrapText="1"/>
    </xf>
    <xf numFmtId="171" fontId="16" fillId="0" borderId="8" xfId="1" applyNumberFormat="1" applyFont="1" applyFill="1" applyBorder="1" applyAlignment="1">
      <alignment horizontal="center" vertical="top" wrapText="1"/>
    </xf>
    <xf numFmtId="248" fontId="16" fillId="0" borderId="8" xfId="1" applyNumberFormat="1" applyFont="1" applyFill="1" applyBorder="1" applyAlignment="1">
      <alignment horizontal="center" vertical="top" wrapText="1"/>
    </xf>
    <xf numFmtId="170" fontId="9" fillId="13" borderId="8" xfId="1" applyNumberFormat="1" applyFont="1" applyFill="1" applyBorder="1" applyAlignment="1">
      <alignment horizontal="center" vertical="top" wrapText="1"/>
    </xf>
    <xf numFmtId="249" fontId="17" fillId="0" borderId="8" xfId="1" applyNumberFormat="1" applyFont="1" applyFill="1" applyBorder="1" applyAlignment="1">
      <alignment horizontal="center" vertical="top" wrapText="1"/>
    </xf>
    <xf numFmtId="2" fontId="16" fillId="0" borderId="8" xfId="1" applyNumberFormat="1" applyFont="1" applyFill="1" applyBorder="1" applyAlignment="1">
      <alignment horizontal="center" vertical="top" wrapText="1"/>
    </xf>
    <xf numFmtId="173" fontId="10" fillId="0" borderId="8" xfId="1" applyNumberFormat="1" applyFont="1" applyFill="1" applyBorder="1" applyAlignment="1">
      <alignment horizontal="center" vertical="top" wrapText="1"/>
    </xf>
    <xf numFmtId="175" fontId="17" fillId="0" borderId="8" xfId="1" applyNumberFormat="1" applyFont="1" applyFill="1" applyBorder="1" applyAlignment="1">
      <alignment horizontal="center" vertical="top" wrapText="1"/>
    </xf>
    <xf numFmtId="164" fontId="17" fillId="0" borderId="8" xfId="1" applyNumberFormat="1" applyFont="1" applyFill="1" applyBorder="1" applyAlignment="1">
      <alignment horizontal="center" vertical="top" wrapText="1"/>
    </xf>
    <xf numFmtId="2" fontId="6" fillId="0" borderId="8" xfId="1" applyNumberFormat="1" applyFont="1" applyFill="1" applyBorder="1" applyAlignment="1">
      <alignment horizontal="center" vertical="top"/>
    </xf>
    <xf numFmtId="183" fontId="6" fillId="0" borderId="8" xfId="1" applyNumberFormat="1" applyFont="1" applyFill="1" applyBorder="1" applyAlignment="1">
      <alignment horizontal="center" vertical="top"/>
    </xf>
    <xf numFmtId="167" fontId="5" fillId="0" borderId="0" xfId="1" applyNumberFormat="1" applyFont="1" applyFill="1" applyBorder="1" applyAlignment="1">
      <alignment horizontal="center" vertical="top"/>
    </xf>
    <xf numFmtId="1" fontId="5" fillId="0" borderId="0" xfId="1" applyNumberFormat="1" applyFont="1" applyFill="1" applyBorder="1" applyAlignment="1">
      <alignment vertical="top"/>
    </xf>
    <xf numFmtId="0" fontId="5" fillId="0" borderId="11" xfId="1" applyFont="1" applyFill="1" applyBorder="1" applyAlignment="1">
      <alignment vertical="top"/>
    </xf>
    <xf numFmtId="217" fontId="17" fillId="0" borderId="8" xfId="1" applyNumberFormat="1" applyFont="1" applyFill="1" applyBorder="1" applyAlignment="1">
      <alignment horizontal="center" vertical="top" wrapText="1"/>
    </xf>
    <xf numFmtId="183" fontId="17" fillId="0" borderId="8" xfId="1" applyNumberFormat="1" applyFont="1" applyFill="1" applyBorder="1" applyAlignment="1">
      <alignment horizontal="center" vertical="top" wrapText="1"/>
    </xf>
    <xf numFmtId="188" fontId="17" fillId="0" borderId="8" xfId="1" applyNumberFormat="1" applyFont="1" applyFill="1" applyBorder="1" applyAlignment="1">
      <alignment horizontal="center" vertical="top" wrapText="1"/>
    </xf>
    <xf numFmtId="0" fontId="17" fillId="0" borderId="8" xfId="1" applyFont="1" applyFill="1" applyBorder="1" applyAlignment="1">
      <alignment horizontal="center" vertical="top" wrapText="1"/>
    </xf>
    <xf numFmtId="165" fontId="17" fillId="0" borderId="8" xfId="1" applyNumberFormat="1" applyFont="1" applyFill="1" applyBorder="1" applyAlignment="1">
      <alignment horizontal="center" vertical="top" wrapText="1"/>
    </xf>
    <xf numFmtId="0" fontId="18" fillId="0" borderId="8" xfId="1" applyFont="1" applyFill="1" applyBorder="1"/>
    <xf numFmtId="206" fontId="17" fillId="0" borderId="8" xfId="1" applyNumberFormat="1" applyFont="1" applyFill="1" applyBorder="1" applyAlignment="1">
      <alignment horizontal="center" vertical="top" wrapText="1"/>
    </xf>
    <xf numFmtId="179" fontId="17" fillId="0" borderId="8" xfId="1" applyNumberFormat="1" applyFont="1" applyFill="1" applyBorder="1" applyAlignment="1">
      <alignment horizontal="center" vertical="top" wrapText="1"/>
    </xf>
    <xf numFmtId="211" fontId="17" fillId="0" borderId="8" xfId="1" applyNumberFormat="1" applyFont="1" applyFill="1" applyBorder="1" applyAlignment="1">
      <alignment horizontal="center" vertical="top" wrapText="1"/>
    </xf>
    <xf numFmtId="229" fontId="17" fillId="0" borderId="8" xfId="1" applyNumberFormat="1" applyFont="1" applyFill="1" applyBorder="1" applyAlignment="1">
      <alignment horizontal="center" vertical="top" wrapText="1"/>
    </xf>
    <xf numFmtId="236" fontId="10" fillId="0" borderId="8" xfId="1" applyNumberFormat="1" applyFont="1" applyFill="1" applyBorder="1" applyAlignment="1">
      <alignment horizontal="center" vertical="top" wrapText="1"/>
    </xf>
    <xf numFmtId="258" fontId="12" fillId="0" borderId="8" xfId="1" applyNumberFormat="1" applyFont="1" applyFill="1" applyBorder="1" applyAlignment="1">
      <alignment horizontal="center" vertical="top" wrapText="1"/>
    </xf>
    <xf numFmtId="170" fontId="11" fillId="0" borderId="8" xfId="1" applyNumberFormat="1" applyFont="1" applyFill="1" applyBorder="1" applyAlignment="1">
      <alignment horizontal="center" vertical="top" wrapText="1"/>
    </xf>
    <xf numFmtId="0" fontId="9" fillId="14" borderId="0" xfId="1" applyFont="1" applyFill="1" applyBorder="1" applyAlignment="1">
      <alignment vertical="top" wrapText="1"/>
    </xf>
    <xf numFmtId="0" fontId="9" fillId="14" borderId="9" xfId="1" applyFont="1" applyFill="1" applyBorder="1" applyAlignment="1">
      <alignment vertical="top" wrapText="1"/>
    </xf>
    <xf numFmtId="0" fontId="11" fillId="14" borderId="9" xfId="1" applyFont="1" applyFill="1" applyBorder="1" applyAlignment="1">
      <alignment vertical="top" wrapText="1"/>
    </xf>
    <xf numFmtId="0" fontId="3" fillId="0" borderId="9" xfId="1" applyFont="1" applyFill="1" applyBorder="1"/>
    <xf numFmtId="0" fontId="9" fillId="7" borderId="0" xfId="1" applyFont="1" applyFill="1" applyBorder="1" applyAlignment="1">
      <alignment vertical="top" wrapText="1"/>
    </xf>
    <xf numFmtId="0" fontId="9" fillId="7" borderId="9" xfId="1" applyFont="1" applyFill="1" applyBorder="1" applyAlignment="1">
      <alignment vertical="top" wrapText="1"/>
    </xf>
    <xf numFmtId="0" fontId="9" fillId="0" borderId="9" xfId="1" applyFont="1" applyFill="1" applyBorder="1" applyAlignment="1">
      <alignment vertical="top" wrapText="1"/>
    </xf>
    <xf numFmtId="0" fontId="10" fillId="7" borderId="9" xfId="1" applyFont="1" applyFill="1" applyBorder="1" applyAlignment="1">
      <alignment vertical="top" wrapText="1"/>
    </xf>
    <xf numFmtId="0" fontId="11" fillId="14" borderId="9" xfId="1" applyFont="1" applyFill="1" applyBorder="1" applyAlignment="1">
      <alignment vertical="top"/>
    </xf>
    <xf numFmtId="0" fontId="10" fillId="0" borderId="9" xfId="1" applyFont="1" applyFill="1" applyBorder="1" applyAlignment="1">
      <alignment vertical="top" wrapText="1"/>
    </xf>
    <xf numFmtId="0" fontId="3" fillId="7" borderId="9" xfId="1" applyFont="1" applyFill="1" applyBorder="1"/>
    <xf numFmtId="0" fontId="9" fillId="15" borderId="0" xfId="1" applyFont="1" applyFill="1" applyBorder="1" applyAlignment="1">
      <alignment vertical="top" wrapText="1"/>
    </xf>
    <xf numFmtId="0" fontId="9" fillId="15" borderId="9" xfId="1" applyFont="1" applyFill="1" applyBorder="1" applyAlignment="1">
      <alignment vertical="top" wrapText="1"/>
    </xf>
    <xf numFmtId="0" fontId="12" fillId="15" borderId="9" xfId="1" applyFont="1" applyFill="1" applyBorder="1" applyAlignment="1">
      <alignment vertical="top" wrapText="1"/>
    </xf>
    <xf numFmtId="0" fontId="12" fillId="15" borderId="0" xfId="1" applyFont="1" applyFill="1" applyBorder="1" applyAlignment="1">
      <alignment vertical="top" wrapText="1"/>
    </xf>
    <xf numFmtId="0" fontId="13" fillId="0" borderId="9" xfId="1" applyFont="1" applyFill="1" applyBorder="1" applyAlignment="1">
      <alignment vertical="top" wrapText="1"/>
    </xf>
    <xf numFmtId="0" fontId="9" fillId="0" borderId="9" xfId="1" applyFont="1" applyFill="1" applyBorder="1" applyAlignment="1">
      <alignment horizontal="center" vertical="top" wrapText="1"/>
    </xf>
    <xf numFmtId="0" fontId="12" fillId="0" borderId="9" xfId="1" applyFont="1" applyFill="1" applyBorder="1" applyAlignment="1">
      <alignment vertical="top" wrapText="1"/>
    </xf>
    <xf numFmtId="0" fontId="11" fillId="14" borderId="8" xfId="1" applyFont="1" applyFill="1" applyBorder="1" applyAlignment="1">
      <alignment vertical="top" wrapText="1"/>
    </xf>
    <xf numFmtId="0" fontId="9" fillId="0" borderId="9" xfId="1" applyFont="1" applyFill="1" applyBorder="1" applyAlignment="1">
      <alignment horizontal="centerContinuous" vertical="top" wrapText="1"/>
    </xf>
    <xf numFmtId="0" fontId="14" fillId="7" borderId="9" xfId="1" applyFont="1" applyFill="1" applyBorder="1" applyAlignment="1">
      <alignment vertical="top" wrapText="1"/>
    </xf>
    <xf numFmtId="0" fontId="14" fillId="0" borderId="9" xfId="1" applyFont="1" applyFill="1" applyBorder="1" applyAlignment="1">
      <alignment vertical="top" wrapText="1"/>
    </xf>
    <xf numFmtId="0" fontId="11" fillId="14" borderId="0" xfId="1" applyFont="1" applyFill="1" applyBorder="1" applyAlignment="1">
      <alignment vertical="top" wrapText="1"/>
    </xf>
    <xf numFmtId="0" fontId="10" fillId="14" borderId="0" xfId="1" applyFont="1" applyFill="1" applyBorder="1" applyAlignment="1">
      <alignment vertical="top" wrapText="1"/>
    </xf>
    <xf numFmtId="0" fontId="11" fillId="14" borderId="9" xfId="1" applyFont="1" applyFill="1" applyBorder="1" applyAlignment="1">
      <alignment horizontal="left" vertical="top"/>
    </xf>
    <xf numFmtId="0" fontId="10" fillId="14" borderId="8" xfId="1" applyFont="1" applyFill="1" applyBorder="1" applyAlignment="1">
      <alignment horizontal="center" vertical="top" wrapText="1"/>
    </xf>
    <xf numFmtId="166" fontId="10" fillId="14" borderId="8" xfId="1" applyNumberFormat="1" applyFont="1" applyFill="1" applyBorder="1" applyAlignment="1">
      <alignment horizontal="center" vertical="top" wrapText="1"/>
    </xf>
    <xf numFmtId="0" fontId="11" fillId="14" borderId="8" xfId="1" applyFont="1" applyFill="1" applyBorder="1" applyAlignment="1">
      <alignment horizontal="center" vertical="top" wrapText="1"/>
    </xf>
    <xf numFmtId="0" fontId="12" fillId="14" borderId="8" xfId="1" applyFont="1" applyFill="1" applyBorder="1" applyAlignment="1">
      <alignment horizontal="center" vertical="top" wrapText="1"/>
    </xf>
    <xf numFmtId="0" fontId="9" fillId="14" borderId="8" xfId="1" applyFont="1" applyFill="1" applyBorder="1" applyAlignment="1">
      <alignment horizontal="center" vertical="top" wrapText="1"/>
    </xf>
    <xf numFmtId="0" fontId="10" fillId="14" borderId="10" xfId="1" applyFont="1" applyFill="1" applyBorder="1" applyAlignment="1">
      <alignment horizontal="center" vertical="top" wrapText="1"/>
    </xf>
    <xf numFmtId="169" fontId="10" fillId="0" borderId="10" xfId="1" applyNumberFormat="1" applyFont="1" applyFill="1" applyBorder="1" applyAlignment="1">
      <alignment horizontal="center" vertical="top" wrapText="1"/>
    </xf>
    <xf numFmtId="167" fontId="10" fillId="7" borderId="8" xfId="1" applyNumberFormat="1" applyFont="1" applyFill="1" applyBorder="1" applyAlignment="1">
      <alignment horizontal="center" vertical="top" wrapText="1"/>
    </xf>
    <xf numFmtId="166" fontId="10" fillId="7" borderId="8" xfId="1" applyNumberFormat="1" applyFont="1" applyFill="1" applyBorder="1" applyAlignment="1">
      <alignment horizontal="center" vertical="top" wrapText="1"/>
    </xf>
    <xf numFmtId="171" fontId="16" fillId="7" borderId="8" xfId="1" applyNumberFormat="1" applyFont="1" applyFill="1" applyBorder="1" applyAlignment="1">
      <alignment horizontal="center" vertical="top" wrapText="1"/>
    </xf>
    <xf numFmtId="0" fontId="12" fillId="7" borderId="8" xfId="1" applyFont="1" applyFill="1" applyBorder="1" applyAlignment="1">
      <alignment horizontal="center" vertical="top" wrapText="1"/>
    </xf>
    <xf numFmtId="169" fontId="10" fillId="7" borderId="10" xfId="1" applyNumberFormat="1" applyFont="1" applyFill="1" applyBorder="1" applyAlignment="1">
      <alignment horizontal="center" vertical="top" wrapText="1"/>
    </xf>
    <xf numFmtId="0" fontId="10" fillId="7" borderId="10" xfId="1" applyFont="1" applyFill="1" applyBorder="1" applyAlignment="1">
      <alignment horizontal="center" vertical="top" wrapText="1"/>
    </xf>
    <xf numFmtId="2" fontId="11" fillId="0" borderId="10" xfId="1" applyNumberFormat="1" applyFont="1" applyFill="1" applyBorder="1" applyAlignment="1">
      <alignment horizontal="center" vertical="top" wrapText="1"/>
    </xf>
    <xf numFmtId="172" fontId="10" fillId="7" borderId="8" xfId="1" applyNumberFormat="1" applyFont="1" applyFill="1" applyBorder="1" applyAlignment="1">
      <alignment horizontal="center" vertical="top" wrapText="1"/>
    </xf>
    <xf numFmtId="248" fontId="16" fillId="7" borderId="8" xfId="1" applyNumberFormat="1" applyFont="1" applyFill="1" applyBorder="1" applyAlignment="1">
      <alignment horizontal="center" vertical="top" wrapText="1"/>
    </xf>
    <xf numFmtId="0" fontId="10" fillId="14" borderId="0" xfId="1" applyFont="1" applyFill="1" applyBorder="1" applyAlignment="1">
      <alignment horizontal="center" vertical="top"/>
    </xf>
    <xf numFmtId="177" fontId="12" fillId="7" borderId="8" xfId="1" applyNumberFormat="1" applyFont="1" applyFill="1" applyBorder="1" applyAlignment="1">
      <alignment horizontal="center" vertical="top" wrapText="1"/>
    </xf>
    <xf numFmtId="180" fontId="10" fillId="7" borderId="8" xfId="1" applyNumberFormat="1" applyFont="1" applyFill="1" applyBorder="1" applyAlignment="1">
      <alignment horizontal="center" vertical="top" wrapText="1"/>
    </xf>
    <xf numFmtId="2" fontId="11" fillId="7" borderId="8" xfId="1" applyNumberFormat="1" applyFont="1" applyFill="1" applyBorder="1" applyAlignment="1">
      <alignment horizontal="center" vertical="top" wrapText="1"/>
    </xf>
    <xf numFmtId="249" fontId="17" fillId="7" borderId="8" xfId="1" applyNumberFormat="1" applyFont="1" applyFill="1" applyBorder="1" applyAlignment="1">
      <alignment horizontal="center" vertical="top" wrapText="1"/>
    </xf>
    <xf numFmtId="181" fontId="10" fillId="7" borderId="10" xfId="1" applyNumberFormat="1" applyFont="1" applyFill="1" applyBorder="1" applyAlignment="1">
      <alignment horizontal="center" vertical="top" wrapText="1"/>
    </xf>
    <xf numFmtId="181" fontId="10" fillId="0" borderId="10" xfId="1" applyNumberFormat="1" applyFont="1" applyFill="1" applyBorder="1" applyAlignment="1">
      <alignment horizontal="center" vertical="top" wrapText="1"/>
    </xf>
    <xf numFmtId="249" fontId="12" fillId="7" borderId="8" xfId="1" applyNumberFormat="1" applyFont="1" applyFill="1" applyBorder="1" applyAlignment="1">
      <alignment horizontal="center" vertical="top" wrapText="1"/>
    </xf>
    <xf numFmtId="2" fontId="16" fillId="7" borderId="8" xfId="1" applyNumberFormat="1" applyFont="1" applyFill="1" applyBorder="1" applyAlignment="1">
      <alignment horizontal="center" vertical="top" wrapText="1"/>
    </xf>
    <xf numFmtId="0" fontId="3" fillId="7" borderId="8" xfId="1" applyFont="1" applyFill="1" applyBorder="1"/>
    <xf numFmtId="173" fontId="10" fillId="7" borderId="8" xfId="1" applyNumberFormat="1" applyFont="1" applyFill="1" applyBorder="1" applyAlignment="1">
      <alignment horizontal="center" vertical="top" wrapText="1"/>
    </xf>
    <xf numFmtId="170" fontId="12" fillId="7" borderId="8" xfId="1" applyNumberFormat="1" applyFont="1" applyFill="1" applyBorder="1" applyAlignment="1">
      <alignment horizontal="center" vertical="top" wrapText="1"/>
    </xf>
    <xf numFmtId="175" fontId="17" fillId="7" borderId="8" xfId="1" applyNumberFormat="1" applyFont="1" applyFill="1" applyBorder="1" applyAlignment="1">
      <alignment horizontal="center" vertical="top" wrapText="1"/>
    </xf>
    <xf numFmtId="176" fontId="10" fillId="7" borderId="10" xfId="1" applyNumberFormat="1" applyFont="1" applyFill="1" applyBorder="1" applyAlignment="1">
      <alignment horizontal="center" vertical="top" wrapText="1"/>
    </xf>
    <xf numFmtId="176" fontId="10" fillId="0" borderId="10" xfId="1" applyNumberFormat="1" applyFont="1" applyFill="1" applyBorder="1" applyAlignment="1">
      <alignment horizontal="center" vertical="top" wrapText="1"/>
    </xf>
    <xf numFmtId="172" fontId="10" fillId="15" borderId="8" xfId="1" applyNumberFormat="1" applyFont="1" applyFill="1" applyBorder="1" applyAlignment="1">
      <alignment horizontal="center" vertical="top" wrapText="1"/>
    </xf>
    <xf numFmtId="166" fontId="10" fillId="15" borderId="8" xfId="1" applyNumberFormat="1" applyFont="1" applyFill="1" applyBorder="1" applyAlignment="1">
      <alignment horizontal="center" vertical="top" wrapText="1"/>
    </xf>
    <xf numFmtId="2" fontId="11" fillId="15" borderId="8" xfId="1" applyNumberFormat="1" applyFont="1" applyFill="1" applyBorder="1" applyAlignment="1">
      <alignment horizontal="center" vertical="top" wrapText="1"/>
    </xf>
    <xf numFmtId="0" fontId="12" fillId="15" borderId="8" xfId="1" applyFont="1" applyFill="1" applyBorder="1" applyAlignment="1">
      <alignment horizontal="center" vertical="top" wrapText="1"/>
    </xf>
    <xf numFmtId="170" fontId="9" fillId="15" borderId="8" xfId="1" applyNumberFormat="1" applyFont="1" applyFill="1" applyBorder="1" applyAlignment="1">
      <alignment horizontal="center" vertical="top" wrapText="1"/>
    </xf>
    <xf numFmtId="169" fontId="10" fillId="15" borderId="10" xfId="1" applyNumberFormat="1" applyFont="1" applyFill="1" applyBorder="1" applyAlignment="1">
      <alignment horizontal="center" vertical="top" wrapText="1"/>
    </xf>
    <xf numFmtId="0" fontId="10" fillId="15" borderId="10" xfId="1" applyFont="1" applyFill="1" applyBorder="1" applyAlignment="1">
      <alignment horizontal="center" vertical="top" wrapText="1"/>
    </xf>
    <xf numFmtId="164" fontId="12" fillId="7" borderId="8" xfId="1" applyNumberFormat="1" applyFont="1" applyFill="1" applyBorder="1" applyAlignment="1">
      <alignment horizontal="center" vertical="top" wrapText="1"/>
    </xf>
    <xf numFmtId="164" fontId="17" fillId="7" borderId="8" xfId="1" applyNumberFormat="1" applyFont="1" applyFill="1" applyBorder="1" applyAlignment="1">
      <alignment horizontal="center" vertical="top" wrapText="1"/>
    </xf>
    <xf numFmtId="180" fontId="10" fillId="16" borderId="8" xfId="1" applyNumberFormat="1" applyFont="1" applyFill="1" applyBorder="1" applyAlignment="1">
      <alignment horizontal="center" vertical="top" wrapText="1"/>
    </xf>
    <xf numFmtId="170" fontId="9" fillId="16" borderId="8" xfId="1" applyNumberFormat="1" applyFont="1" applyFill="1" applyBorder="1" applyAlignment="1">
      <alignment horizontal="center" vertical="top" wrapText="1"/>
    </xf>
    <xf numFmtId="0" fontId="10" fillId="15" borderId="9" xfId="1" applyFont="1" applyFill="1" applyBorder="1" applyAlignment="1">
      <alignment vertical="top" wrapText="1"/>
    </xf>
    <xf numFmtId="182" fontId="10" fillId="7" borderId="8" xfId="1" applyNumberFormat="1" applyFont="1" applyFill="1" applyBorder="1" applyAlignment="1">
      <alignment horizontal="center" vertical="top" wrapText="1"/>
    </xf>
    <xf numFmtId="171" fontId="11" fillId="7" borderId="8" xfId="1" applyNumberFormat="1" applyFont="1" applyFill="1" applyBorder="1" applyAlignment="1">
      <alignment horizontal="center" vertical="top" wrapText="1"/>
    </xf>
    <xf numFmtId="217" fontId="17" fillId="7" borderId="8" xfId="1" applyNumberFormat="1" applyFont="1" applyFill="1" applyBorder="1" applyAlignment="1">
      <alignment horizontal="center" vertical="top" wrapText="1"/>
    </xf>
    <xf numFmtId="216" fontId="10" fillId="7" borderId="10" xfId="1" applyNumberFormat="1" applyFont="1" applyFill="1" applyBorder="1" applyAlignment="1">
      <alignment horizontal="center" vertical="top" wrapText="1"/>
    </xf>
    <xf numFmtId="216" fontId="10" fillId="0" borderId="10" xfId="1" applyNumberFormat="1" applyFont="1" applyFill="1" applyBorder="1" applyAlignment="1">
      <alignment horizontal="center" vertical="top" wrapText="1"/>
    </xf>
    <xf numFmtId="224" fontId="10" fillId="7" borderId="10" xfId="1" applyNumberFormat="1" applyFont="1" applyFill="1" applyBorder="1" applyAlignment="1">
      <alignment horizontal="center" vertical="top" wrapText="1"/>
    </xf>
    <xf numFmtId="224" fontId="10" fillId="0" borderId="10" xfId="1" applyNumberFormat="1" applyFont="1" applyFill="1" applyBorder="1" applyAlignment="1">
      <alignment horizontal="center" vertical="top" wrapText="1"/>
    </xf>
    <xf numFmtId="184" fontId="10" fillId="0" borderId="10" xfId="1" applyNumberFormat="1" applyFont="1" applyFill="1" applyBorder="1" applyAlignment="1">
      <alignment horizontal="center" vertical="top" wrapText="1"/>
    </xf>
    <xf numFmtId="183" fontId="17" fillId="7" borderId="8" xfId="1" applyNumberFormat="1" applyFont="1" applyFill="1" applyBorder="1" applyAlignment="1">
      <alignment horizontal="center" vertical="top" wrapText="1"/>
    </xf>
    <xf numFmtId="253" fontId="11" fillId="7" borderId="8" xfId="1" applyNumberFormat="1" applyFont="1" applyFill="1" applyBorder="1" applyAlignment="1">
      <alignment horizontal="center" vertical="top" wrapText="1"/>
    </xf>
    <xf numFmtId="187" fontId="10" fillId="0" borderId="10" xfId="1" applyNumberFormat="1" applyFont="1" applyFill="1" applyBorder="1" applyAlignment="1">
      <alignment horizontal="center" vertical="top" wrapText="1"/>
    </xf>
    <xf numFmtId="188" fontId="17" fillId="7" borderId="8" xfId="1" applyNumberFormat="1" applyFont="1" applyFill="1" applyBorder="1" applyAlignment="1">
      <alignment horizontal="center" vertical="top" wrapText="1"/>
    </xf>
    <xf numFmtId="187" fontId="10" fillId="7" borderId="10" xfId="1" applyNumberFormat="1" applyFont="1" applyFill="1" applyBorder="1" applyAlignment="1">
      <alignment horizontal="center" vertical="top" wrapText="1"/>
    </xf>
    <xf numFmtId="0" fontId="17" fillId="14" borderId="8" xfId="1" applyFont="1" applyFill="1" applyBorder="1" applyAlignment="1">
      <alignment horizontal="center" vertical="top" wrapText="1"/>
    </xf>
    <xf numFmtId="180" fontId="10" fillId="15" borderId="8" xfId="1" applyNumberFormat="1" applyFont="1" applyFill="1" applyBorder="1" applyAlignment="1">
      <alignment horizontal="center" vertical="top" wrapText="1"/>
    </xf>
    <xf numFmtId="164" fontId="12" fillId="15" borderId="8" xfId="1" applyNumberFormat="1" applyFont="1" applyFill="1" applyBorder="1" applyAlignment="1">
      <alignment horizontal="center" vertical="top" wrapText="1"/>
    </xf>
    <xf numFmtId="164" fontId="9" fillId="15" borderId="8" xfId="1" applyNumberFormat="1" applyFont="1" applyFill="1" applyBorder="1" applyAlignment="1">
      <alignment horizontal="center" vertical="top" wrapText="1"/>
    </xf>
    <xf numFmtId="181" fontId="10" fillId="15" borderId="10" xfId="1" applyNumberFormat="1" applyFont="1" applyFill="1" applyBorder="1" applyAlignment="1">
      <alignment horizontal="center" vertical="top" wrapText="1"/>
    </xf>
    <xf numFmtId="180" fontId="10" fillId="7" borderId="10" xfId="1" applyNumberFormat="1" applyFont="1" applyFill="1" applyBorder="1" applyAlignment="1">
      <alignment horizontal="center" vertical="top" wrapText="1"/>
    </xf>
    <xf numFmtId="164" fontId="10" fillId="7" borderId="8" xfId="1" applyNumberFormat="1" applyFont="1" applyFill="1" applyBorder="1" applyAlignment="1">
      <alignment horizontal="center" vertical="top" wrapText="1"/>
    </xf>
    <xf numFmtId="191" fontId="11" fillId="0" borderId="10" xfId="1" applyNumberFormat="1" applyFont="1" applyFill="1" applyBorder="1" applyAlignment="1">
      <alignment horizontal="center" vertical="top" wrapText="1"/>
    </xf>
    <xf numFmtId="183" fontId="12" fillId="7" borderId="8" xfId="1" applyNumberFormat="1" applyFont="1" applyFill="1" applyBorder="1" applyAlignment="1">
      <alignment horizontal="center" vertical="top" wrapText="1"/>
    </xf>
    <xf numFmtId="251" fontId="10" fillId="7" borderId="8" xfId="1" applyNumberFormat="1" applyFont="1" applyFill="1" applyBorder="1" applyAlignment="1">
      <alignment horizontal="center" vertical="top" wrapText="1"/>
    </xf>
    <xf numFmtId="184" fontId="10" fillId="7" borderId="10" xfId="1" applyNumberFormat="1" applyFont="1" applyFill="1" applyBorder="1" applyAlignment="1">
      <alignment horizontal="center" vertical="top" wrapText="1"/>
    </xf>
    <xf numFmtId="1" fontId="10" fillId="7" borderId="10" xfId="1" applyNumberFormat="1" applyFont="1" applyFill="1" applyBorder="1" applyAlignment="1">
      <alignment horizontal="center" vertical="top" wrapText="1"/>
    </xf>
    <xf numFmtId="185" fontId="10" fillId="0" borderId="10" xfId="1" applyNumberFormat="1" applyFont="1" applyFill="1" applyBorder="1" applyAlignment="1">
      <alignment horizontal="center" vertical="top" wrapText="1"/>
    </xf>
    <xf numFmtId="195" fontId="10" fillId="7" borderId="8" xfId="1" applyNumberFormat="1" applyFont="1" applyFill="1" applyBorder="1" applyAlignment="1">
      <alignment horizontal="center" vertical="top" wrapText="1"/>
    </xf>
    <xf numFmtId="165" fontId="12" fillId="7" borderId="8" xfId="1" applyNumberFormat="1" applyFont="1" applyFill="1" applyBorder="1" applyAlignment="1">
      <alignment horizontal="center" vertical="top" wrapText="1"/>
    </xf>
    <xf numFmtId="165" fontId="17" fillId="7" borderId="8" xfId="1" applyNumberFormat="1" applyFont="1" applyFill="1" applyBorder="1" applyAlignment="1">
      <alignment horizontal="center" vertical="top" wrapText="1"/>
    </xf>
    <xf numFmtId="214" fontId="10" fillId="7" borderId="10" xfId="1" applyNumberFormat="1" applyFont="1" applyFill="1" applyBorder="1" applyAlignment="1">
      <alignment horizontal="center" vertical="top" wrapText="1"/>
    </xf>
    <xf numFmtId="214" fontId="10" fillId="0" borderId="10" xfId="1" applyNumberFormat="1" applyFont="1" applyFill="1" applyBorder="1" applyAlignment="1">
      <alignment horizontal="center" vertical="top" wrapText="1"/>
    </xf>
    <xf numFmtId="165" fontId="10" fillId="7" borderId="8" xfId="1" applyNumberFormat="1" applyFont="1" applyFill="1" applyBorder="1" applyAlignment="1">
      <alignment horizontal="center" vertical="top" wrapText="1"/>
    </xf>
    <xf numFmtId="195" fontId="10" fillId="7" borderId="10" xfId="1" applyNumberFormat="1" applyFont="1" applyFill="1" applyBorder="1" applyAlignment="1">
      <alignment horizontal="center" vertical="top" wrapText="1"/>
    </xf>
    <xf numFmtId="200" fontId="10" fillId="0" borderId="10" xfId="1" applyNumberFormat="1" applyFont="1" applyFill="1" applyBorder="1" applyAlignment="1">
      <alignment horizontal="center" vertical="top" wrapText="1"/>
    </xf>
    <xf numFmtId="196" fontId="10" fillId="0" borderId="10" xfId="1" applyNumberFormat="1" applyFont="1" applyFill="1" applyBorder="1" applyAlignment="1">
      <alignment horizontal="center" vertical="top" wrapText="1"/>
    </xf>
    <xf numFmtId="197" fontId="10" fillId="7" borderId="10" xfId="1" applyNumberFormat="1" applyFont="1" applyFill="1" applyBorder="1" applyAlignment="1">
      <alignment horizontal="center" vertical="top" wrapText="1"/>
    </xf>
    <xf numFmtId="170" fontId="13" fillId="7" borderId="8" xfId="1" applyNumberFormat="1" applyFont="1" applyFill="1" applyBorder="1" applyAlignment="1">
      <alignment horizontal="center" vertical="top" wrapText="1"/>
    </xf>
    <xf numFmtId="231" fontId="10" fillId="7" borderId="8" xfId="1" applyNumberFormat="1" applyFont="1" applyFill="1" applyBorder="1" applyAlignment="1">
      <alignment horizontal="center" vertical="top" wrapText="1"/>
    </xf>
    <xf numFmtId="232" fontId="12" fillId="7" borderId="8" xfId="1" applyNumberFormat="1" applyFont="1" applyFill="1" applyBorder="1" applyAlignment="1">
      <alignment horizontal="center" vertical="top" wrapText="1"/>
    </xf>
    <xf numFmtId="193" fontId="10" fillId="7" borderId="8" xfId="1" applyNumberFormat="1" applyFont="1" applyFill="1" applyBorder="1" applyAlignment="1">
      <alignment horizontal="center" vertical="top" wrapText="1"/>
    </xf>
    <xf numFmtId="194" fontId="12" fillId="7" borderId="8" xfId="1" applyNumberFormat="1" applyFont="1" applyFill="1" applyBorder="1" applyAlignment="1">
      <alignment horizontal="center" vertical="top" wrapText="1"/>
    </xf>
    <xf numFmtId="164" fontId="9" fillId="16" borderId="8" xfId="1" applyNumberFormat="1" applyFont="1" applyFill="1" applyBorder="1" applyAlignment="1">
      <alignment horizontal="center" vertical="top" wrapText="1"/>
    </xf>
    <xf numFmtId="0" fontId="10" fillId="14" borderId="8" xfId="1" applyFont="1" applyFill="1" applyBorder="1" applyAlignment="1">
      <alignment horizontal="center" vertical="top"/>
    </xf>
    <xf numFmtId="0" fontId="11" fillId="7" borderId="8" xfId="1" applyFont="1" applyFill="1" applyBorder="1" applyAlignment="1">
      <alignment vertical="top" wrapText="1"/>
    </xf>
    <xf numFmtId="164" fontId="13" fillId="7" borderId="8" xfId="1" applyNumberFormat="1" applyFont="1" applyFill="1" applyBorder="1" applyAlignment="1">
      <alignment horizontal="center" vertical="top" wrapText="1"/>
    </xf>
    <xf numFmtId="215" fontId="10" fillId="7" borderId="8" xfId="1" applyNumberFormat="1" applyFont="1" applyFill="1" applyBorder="1" applyAlignment="1">
      <alignment horizontal="center" vertical="top" wrapText="1"/>
    </xf>
    <xf numFmtId="221" fontId="17" fillId="7" borderId="8" xfId="1" applyNumberFormat="1" applyFont="1" applyFill="1" applyBorder="1" applyAlignment="1">
      <alignment horizontal="center" vertical="top" wrapText="1"/>
    </xf>
    <xf numFmtId="222" fontId="10" fillId="0" borderId="10" xfId="1" applyNumberFormat="1" applyFont="1" applyFill="1" applyBorder="1" applyAlignment="1">
      <alignment horizontal="center" vertical="top" wrapText="1"/>
    </xf>
    <xf numFmtId="251" fontId="10" fillId="7" borderId="10" xfId="1" applyNumberFormat="1" applyFont="1" applyFill="1" applyBorder="1" applyAlignment="1">
      <alignment horizontal="center" vertical="top" wrapText="1"/>
    </xf>
    <xf numFmtId="185" fontId="10" fillId="7" borderId="10" xfId="1" applyNumberFormat="1" applyFont="1" applyFill="1" applyBorder="1" applyAlignment="1">
      <alignment horizontal="center" vertical="top" wrapText="1"/>
    </xf>
    <xf numFmtId="183" fontId="10" fillId="7" borderId="8" xfId="1" applyNumberFormat="1" applyFont="1" applyFill="1" applyBorder="1" applyAlignment="1">
      <alignment horizontal="center" vertical="top" wrapText="1"/>
    </xf>
    <xf numFmtId="165" fontId="16" fillId="7" borderId="8" xfId="1" applyNumberFormat="1" applyFont="1" applyFill="1" applyBorder="1" applyAlignment="1">
      <alignment horizontal="center" vertical="top" wrapText="1"/>
    </xf>
    <xf numFmtId="213" fontId="10" fillId="7" borderId="10" xfId="1" applyNumberFormat="1" applyFont="1" applyFill="1" applyBorder="1" applyAlignment="1">
      <alignment horizontal="center" vertical="top" wrapText="1"/>
    </xf>
    <xf numFmtId="205" fontId="10" fillId="0" borderId="10" xfId="1" applyNumberFormat="1" applyFont="1" applyFill="1" applyBorder="1" applyAlignment="1">
      <alignment horizontal="center" vertical="top" wrapText="1"/>
    </xf>
    <xf numFmtId="178" fontId="10" fillId="7" borderId="8" xfId="1" applyNumberFormat="1" applyFont="1" applyFill="1" applyBorder="1" applyAlignment="1">
      <alignment horizontal="center" vertical="top" wrapText="1"/>
    </xf>
    <xf numFmtId="179" fontId="17" fillId="7" borderId="8" xfId="1" applyNumberFormat="1" applyFont="1" applyFill="1" applyBorder="1" applyAlignment="1">
      <alignment horizontal="center" vertical="top" wrapText="1"/>
    </xf>
    <xf numFmtId="207" fontId="10" fillId="7" borderId="10" xfId="1" applyNumberFormat="1" applyFont="1" applyFill="1" applyBorder="1" applyAlignment="1">
      <alignment horizontal="center" vertical="top" wrapText="1"/>
    </xf>
    <xf numFmtId="207" fontId="10" fillId="0" borderId="10" xfId="1" applyNumberFormat="1" applyFont="1" applyFill="1" applyBorder="1" applyAlignment="1">
      <alignment horizontal="center" vertical="top" wrapText="1"/>
    </xf>
    <xf numFmtId="210" fontId="10" fillId="0" borderId="10" xfId="1" applyNumberFormat="1" applyFont="1" applyFill="1" applyBorder="1" applyAlignment="1">
      <alignment horizontal="center" vertical="top" wrapText="1"/>
    </xf>
    <xf numFmtId="209" fontId="10" fillId="7" borderId="8" xfId="1" applyNumberFormat="1" applyFont="1" applyFill="1" applyBorder="1" applyAlignment="1">
      <alignment horizontal="center" vertical="top" wrapText="1"/>
    </xf>
    <xf numFmtId="211" fontId="17" fillId="7" borderId="8" xfId="1" applyNumberFormat="1" applyFont="1" applyFill="1" applyBorder="1" applyAlignment="1">
      <alignment horizontal="center" vertical="top" wrapText="1"/>
    </xf>
    <xf numFmtId="210" fontId="10" fillId="7" borderId="10" xfId="1" applyNumberFormat="1" applyFont="1" applyFill="1" applyBorder="1" applyAlignment="1">
      <alignment horizontal="center" vertical="top" wrapText="1"/>
    </xf>
    <xf numFmtId="204" fontId="10" fillId="7" borderId="8" xfId="1" applyNumberFormat="1" applyFont="1" applyFill="1" applyBorder="1" applyAlignment="1">
      <alignment horizontal="center" vertical="top" wrapText="1"/>
    </xf>
    <xf numFmtId="206" fontId="17" fillId="7" borderId="8" xfId="1" applyNumberFormat="1" applyFont="1" applyFill="1" applyBorder="1" applyAlignment="1">
      <alignment horizontal="center" vertical="top" wrapText="1"/>
    </xf>
    <xf numFmtId="205" fontId="10" fillId="7" borderId="10" xfId="1" applyNumberFormat="1" applyFont="1" applyFill="1" applyBorder="1" applyAlignment="1">
      <alignment horizontal="center" vertical="top" wrapText="1"/>
    </xf>
    <xf numFmtId="170" fontId="12" fillId="15" borderId="8" xfId="1" applyNumberFormat="1" applyFont="1" applyFill="1" applyBorder="1" applyAlignment="1">
      <alignment horizontal="center" vertical="top" wrapText="1"/>
    </xf>
    <xf numFmtId="182" fontId="10" fillId="7" borderId="10" xfId="1" applyNumberFormat="1" applyFont="1" applyFill="1" applyBorder="1" applyAlignment="1">
      <alignment horizontal="center" vertical="top" wrapText="1"/>
    </xf>
    <xf numFmtId="0" fontId="13" fillId="14" borderId="8" xfId="1" applyFont="1" applyFill="1" applyBorder="1" applyAlignment="1">
      <alignment horizontal="center" vertical="top" wrapText="1"/>
    </xf>
    <xf numFmtId="217" fontId="10" fillId="7" borderId="8" xfId="1" applyNumberFormat="1" applyFont="1" applyFill="1" applyBorder="1" applyAlignment="1">
      <alignment horizontal="center" vertical="top" wrapText="1"/>
    </xf>
    <xf numFmtId="226" fontId="10" fillId="7" borderId="8" xfId="1" applyNumberFormat="1" applyFont="1" applyFill="1" applyBorder="1" applyAlignment="1">
      <alignment horizontal="center" vertical="top" wrapText="1"/>
    </xf>
    <xf numFmtId="189" fontId="17" fillId="7" borderId="8" xfId="1" applyNumberFormat="1" applyFont="1" applyFill="1" applyBorder="1" applyAlignment="1">
      <alignment horizontal="center" vertical="top" wrapText="1"/>
    </xf>
    <xf numFmtId="227" fontId="10" fillId="7" borderId="10" xfId="1" applyNumberFormat="1" applyFont="1" applyFill="1" applyBorder="1" applyAlignment="1">
      <alignment horizontal="center" vertical="top" wrapText="1"/>
    </xf>
    <xf numFmtId="229" fontId="17" fillId="7" borderId="8" xfId="1" applyNumberFormat="1" applyFont="1" applyFill="1" applyBorder="1" applyAlignment="1">
      <alignment horizontal="center" vertical="top" wrapText="1"/>
    </xf>
    <xf numFmtId="228" fontId="10" fillId="7" borderId="10" xfId="1" applyNumberFormat="1" applyFont="1" applyFill="1" applyBorder="1" applyAlignment="1">
      <alignment horizontal="center" vertical="top" wrapText="1"/>
    </xf>
    <xf numFmtId="228" fontId="10" fillId="0" borderId="10" xfId="1" applyNumberFormat="1" applyFont="1" applyFill="1" applyBorder="1" applyAlignment="1">
      <alignment horizontal="center" vertical="top" wrapText="1"/>
    </xf>
    <xf numFmtId="177" fontId="15" fillId="7" borderId="8" xfId="1" applyNumberFormat="1" applyFont="1" applyFill="1" applyBorder="1" applyAlignment="1">
      <alignment horizontal="center" vertical="top" wrapText="1"/>
    </xf>
    <xf numFmtId="167" fontId="10" fillId="7" borderId="10" xfId="1" applyNumberFormat="1" applyFont="1" applyFill="1" applyBorder="1" applyAlignment="1">
      <alignment horizontal="center" vertical="top" wrapText="1"/>
    </xf>
    <xf numFmtId="258" fontId="17" fillId="7" borderId="8" xfId="1" applyNumberFormat="1" applyFont="1" applyFill="1" applyBorder="1" applyAlignment="1">
      <alignment horizontal="center" vertical="top" wrapText="1"/>
    </xf>
    <xf numFmtId="259" fontId="10" fillId="7" borderId="10" xfId="1" applyNumberFormat="1" applyFont="1" applyFill="1" applyBorder="1" applyAlignment="1">
      <alignment horizontal="center" vertical="top" wrapText="1"/>
    </xf>
    <xf numFmtId="233" fontId="10" fillId="7" borderId="8" xfId="1" applyNumberFormat="1" applyFont="1" applyFill="1" applyBorder="1" applyAlignment="1">
      <alignment horizontal="center" vertical="top" wrapText="1"/>
    </xf>
    <xf numFmtId="235" fontId="17" fillId="7" borderId="8" xfId="1" applyNumberFormat="1" applyFont="1" applyFill="1" applyBorder="1" applyAlignment="1">
      <alignment horizontal="center" vertical="top" wrapText="1"/>
    </xf>
    <xf numFmtId="234" fontId="10" fillId="7" borderId="10" xfId="1" applyNumberFormat="1" applyFont="1" applyFill="1" applyBorder="1" applyAlignment="1">
      <alignment horizontal="center" vertical="top" wrapText="1"/>
    </xf>
    <xf numFmtId="225" fontId="10" fillId="7" borderId="8" xfId="1" applyNumberFormat="1" applyFont="1" applyFill="1" applyBorder="1" applyAlignment="1">
      <alignment horizontal="center" vertical="top" wrapText="1"/>
    </xf>
    <xf numFmtId="217" fontId="12" fillId="7" borderId="8" xfId="1" applyNumberFormat="1" applyFont="1" applyFill="1" applyBorder="1" applyAlignment="1">
      <alignment horizontal="center" vertical="top" wrapText="1"/>
    </xf>
    <xf numFmtId="236" fontId="10" fillId="7" borderId="8" xfId="1" applyNumberFormat="1" applyFont="1" applyFill="1" applyBorder="1" applyAlignment="1">
      <alignment horizontal="center" vertical="top" wrapText="1"/>
    </xf>
    <xf numFmtId="188" fontId="12" fillId="7" borderId="8" xfId="1" applyNumberFormat="1" applyFont="1" applyFill="1" applyBorder="1" applyAlignment="1">
      <alignment horizontal="center" vertical="top" wrapText="1"/>
    </xf>
    <xf numFmtId="237" fontId="10" fillId="0" borderId="10" xfId="1" applyNumberFormat="1" applyFont="1" applyFill="1" applyBorder="1" applyAlignment="1">
      <alignment horizontal="center" vertical="top" wrapText="1"/>
    </xf>
    <xf numFmtId="170" fontId="15" fillId="7" borderId="8" xfId="1" applyNumberFormat="1" applyFont="1" applyFill="1" applyBorder="1" applyAlignment="1">
      <alignment horizontal="center" vertical="top" wrapText="1"/>
    </xf>
    <xf numFmtId="168" fontId="10" fillId="7" borderId="10" xfId="1" applyNumberFormat="1" applyFont="1" applyFill="1" applyBorder="1" applyAlignment="1">
      <alignment horizontal="center" vertical="top" wrapText="1"/>
    </xf>
    <xf numFmtId="168" fontId="10" fillId="0" borderId="10" xfId="1" applyNumberFormat="1" applyFont="1" applyFill="1" applyBorder="1" applyAlignment="1">
      <alignment horizontal="center" vertical="top" wrapText="1"/>
    </xf>
    <xf numFmtId="240" fontId="10" fillId="7" borderId="8" xfId="1" applyNumberFormat="1" applyFont="1" applyFill="1" applyBorder="1" applyAlignment="1">
      <alignment horizontal="center" vertical="top" wrapText="1"/>
    </xf>
    <xf numFmtId="241" fontId="10" fillId="7" borderId="8" xfId="1" applyNumberFormat="1" applyFont="1" applyFill="1" applyBorder="1" applyAlignment="1">
      <alignment horizontal="center" vertical="top" wrapText="1"/>
    </xf>
    <xf numFmtId="242" fontId="12" fillId="7" borderId="8" xfId="1" applyNumberFormat="1" applyFont="1" applyFill="1" applyBorder="1" applyAlignment="1">
      <alignment horizontal="center" vertical="top" wrapText="1"/>
    </xf>
    <xf numFmtId="245" fontId="10" fillId="7" borderId="8" xfId="1" applyNumberFormat="1" applyFont="1" applyFill="1" applyBorder="1" applyAlignment="1">
      <alignment horizontal="center" vertical="top" wrapText="1"/>
    </xf>
    <xf numFmtId="238" fontId="12" fillId="7" borderId="8" xfId="1" applyNumberFormat="1" applyFont="1" applyFill="1" applyBorder="1" applyAlignment="1">
      <alignment horizontal="center" vertical="top" wrapText="1"/>
    </xf>
    <xf numFmtId="245" fontId="10" fillId="0" borderId="8" xfId="1" applyNumberFormat="1" applyFont="1" applyFill="1" applyBorder="1" applyAlignment="1">
      <alignment horizontal="center" vertical="top" wrapText="1"/>
    </xf>
    <xf numFmtId="264" fontId="10" fillId="7" borderId="8" xfId="1" applyNumberFormat="1" applyFont="1" applyFill="1" applyBorder="1" applyAlignment="1">
      <alignment horizontal="center" vertical="top" wrapText="1"/>
    </xf>
    <xf numFmtId="0" fontId="10" fillId="7" borderId="8" xfId="1" applyFont="1" applyFill="1" applyBorder="1" applyAlignment="1">
      <alignment horizontal="center" vertical="top" wrapText="1"/>
    </xf>
    <xf numFmtId="190" fontId="10" fillId="0" borderId="10" xfId="1" applyNumberFormat="1" applyFont="1" applyFill="1" applyBorder="1" applyAlignment="1">
      <alignment horizontal="center" vertical="top" wrapText="1"/>
    </xf>
    <xf numFmtId="190" fontId="10" fillId="7" borderId="10" xfId="1" applyNumberFormat="1" applyFont="1" applyFill="1" applyBorder="1" applyAlignment="1">
      <alignment horizontal="center" vertical="top" wrapText="1"/>
    </xf>
    <xf numFmtId="0" fontId="10" fillId="15" borderId="8" xfId="1" applyFont="1" applyFill="1" applyBorder="1" applyAlignment="1">
      <alignment horizontal="center" vertical="top" wrapText="1"/>
    </xf>
    <xf numFmtId="168" fontId="10" fillId="15" borderId="10" xfId="1" applyNumberFormat="1" applyFont="1" applyFill="1" applyBorder="1" applyAlignment="1">
      <alignment horizontal="center" vertical="top" wrapText="1"/>
    </xf>
    <xf numFmtId="186" fontId="10" fillId="0" borderId="10" xfId="1" applyNumberFormat="1" applyFont="1" applyFill="1" applyBorder="1" applyAlignment="1">
      <alignment horizontal="center" vertical="top" wrapText="1"/>
    </xf>
    <xf numFmtId="186" fontId="10" fillId="7" borderId="10" xfId="1" applyNumberFormat="1" applyFont="1" applyFill="1" applyBorder="1" applyAlignment="1">
      <alignment horizontal="center" vertical="top" wrapText="1"/>
    </xf>
    <xf numFmtId="213" fontId="10" fillId="0" borderId="10" xfId="1" applyNumberFormat="1" applyFont="1" applyFill="1" applyBorder="1" applyAlignment="1">
      <alignment horizontal="center" vertical="top" wrapText="1"/>
    </xf>
    <xf numFmtId="199" fontId="10" fillId="0" borderId="10" xfId="1" applyNumberFormat="1" applyFont="1" applyFill="1" applyBorder="1" applyAlignment="1">
      <alignment horizontal="center" vertical="top" wrapText="1"/>
    </xf>
    <xf numFmtId="181" fontId="10" fillId="0" borderId="10" xfId="1" applyNumberFormat="1" applyFont="1" applyFill="1" applyBorder="1" applyAlignment="1">
      <alignment horizontal="left" vertical="top" wrapText="1"/>
    </xf>
    <xf numFmtId="208" fontId="10" fillId="7" borderId="10" xfId="1" applyNumberFormat="1" applyFont="1" applyFill="1" applyBorder="1" applyAlignment="1">
      <alignment horizontal="center" vertical="top" wrapText="1"/>
    </xf>
    <xf numFmtId="230" fontId="10" fillId="7" borderId="10" xfId="1" applyNumberFormat="1" applyFont="1" applyFill="1" applyBorder="1" applyAlignment="1">
      <alignment horizontal="center" vertical="top" wrapText="1"/>
    </xf>
    <xf numFmtId="230" fontId="10" fillId="0" borderId="10" xfId="1" applyNumberFormat="1" applyFont="1" applyFill="1" applyBorder="1" applyAlignment="1">
      <alignment horizontal="center" vertical="top" wrapText="1"/>
    </xf>
    <xf numFmtId="255" fontId="10" fillId="7" borderId="10" xfId="1" applyNumberFormat="1" applyFont="1" applyFill="1" applyBorder="1" applyAlignment="1">
      <alignment horizontal="center" vertical="top" wrapText="1"/>
    </xf>
    <xf numFmtId="265" fontId="10" fillId="0" borderId="10" xfId="1" applyNumberFormat="1" applyFont="1" applyFill="1" applyBorder="1" applyAlignment="1">
      <alignment horizontal="center" vertical="top" wrapText="1"/>
    </xf>
    <xf numFmtId="196" fontId="10" fillId="7" borderId="10" xfId="1" applyNumberFormat="1" applyFont="1" applyFill="1" applyBorder="1" applyAlignment="1">
      <alignment horizontal="center" vertical="top" wrapText="1"/>
    </xf>
    <xf numFmtId="248" fontId="10" fillId="14" borderId="10" xfId="1" applyNumberFormat="1" applyFont="1" applyFill="1" applyBorder="1" applyAlignment="1">
      <alignment horizontal="center" vertical="top" wrapText="1"/>
    </xf>
    <xf numFmtId="248" fontId="10" fillId="7" borderId="10" xfId="1" applyNumberFormat="1" applyFont="1" applyFill="1" applyBorder="1" applyAlignment="1">
      <alignment horizontal="center" vertical="top" wrapText="1"/>
    </xf>
    <xf numFmtId="248" fontId="10" fillId="15" borderId="10" xfId="1" applyNumberFormat="1" applyFont="1" applyFill="1" applyBorder="1" applyAlignment="1">
      <alignment horizontal="center" vertical="top" wrapText="1"/>
    </xf>
    <xf numFmtId="0" fontId="10" fillId="14" borderId="0" xfId="1" applyFont="1" applyFill="1" applyBorder="1" applyAlignment="1">
      <alignment horizontal="center" vertical="top" wrapText="1"/>
    </xf>
    <xf numFmtId="2" fontId="10" fillId="7" borderId="0" xfId="1" applyNumberFormat="1" applyFont="1" applyFill="1" applyBorder="1" applyAlignment="1">
      <alignment horizontal="center" vertical="top" wrapText="1"/>
    </xf>
    <xf numFmtId="2" fontId="10" fillId="0" borderId="0" xfId="1" applyNumberFormat="1" applyFont="1" applyFill="1" applyBorder="1" applyAlignment="1">
      <alignment horizontal="center" vertical="top" wrapText="1"/>
    </xf>
    <xf numFmtId="2" fontId="10" fillId="14" borderId="0" xfId="1" applyNumberFormat="1" applyFont="1" applyFill="1" applyBorder="1" applyAlignment="1">
      <alignment horizontal="center" vertical="top" wrapText="1"/>
    </xf>
    <xf numFmtId="2" fontId="10" fillId="15" borderId="0" xfId="1" applyNumberFormat="1" applyFont="1" applyFill="1" applyBorder="1" applyAlignment="1">
      <alignment horizontal="center" vertical="top" wrapText="1"/>
    </xf>
    <xf numFmtId="0" fontId="10" fillId="2" borderId="10" xfId="1" applyFont="1" applyFill="1" applyBorder="1" applyAlignment="1">
      <alignment horizontal="center" vertical="top" wrapText="1"/>
    </xf>
    <xf numFmtId="0" fontId="10" fillId="2" borderId="6" xfId="1" applyFont="1" applyFill="1" applyBorder="1" applyAlignment="1">
      <alignment horizontal="center" vertical="top" wrapText="1"/>
    </xf>
    <xf numFmtId="166" fontId="12" fillId="14" borderId="0" xfId="1" applyNumberFormat="1" applyFont="1" applyFill="1" applyBorder="1" applyAlignment="1">
      <alignment horizontal="center" vertical="top" wrapText="1"/>
    </xf>
    <xf numFmtId="166" fontId="12" fillId="7" borderId="0" xfId="1" applyNumberFormat="1" applyFont="1" applyFill="1" applyBorder="1" applyAlignment="1">
      <alignment horizontal="center" vertical="top" wrapText="1"/>
    </xf>
    <xf numFmtId="166" fontId="12" fillId="0" borderId="10" xfId="1" applyNumberFormat="1" applyFont="1" applyFill="1" applyBorder="1" applyAlignment="1">
      <alignment horizontal="center" vertical="top" wrapText="1"/>
    </xf>
    <xf numFmtId="166" fontId="12" fillId="15" borderId="0" xfId="1" applyNumberFormat="1" applyFont="1" applyFill="1" applyBorder="1" applyAlignment="1">
      <alignment horizontal="center" vertical="top" wrapText="1"/>
    </xf>
    <xf numFmtId="170" fontId="9" fillId="0" borderId="10" xfId="1" applyNumberFormat="1" applyFont="1" applyFill="1" applyBorder="1" applyAlignment="1">
      <alignment horizontal="center" vertical="top" wrapText="1"/>
    </xf>
    <xf numFmtId="164" fontId="9" fillId="0" borderId="10" xfId="1" applyNumberFormat="1" applyFont="1" applyFill="1" applyBorder="1" applyAlignment="1">
      <alignment horizontal="center" vertical="top" wrapText="1"/>
    </xf>
    <xf numFmtId="183" fontId="9" fillId="0" borderId="10" xfId="1" applyNumberFormat="1" applyFont="1" applyFill="1" applyBorder="1" applyAlignment="1">
      <alignment horizontal="center" vertical="top" wrapText="1"/>
    </xf>
    <xf numFmtId="261" fontId="9" fillId="7" borderId="8" xfId="1" applyNumberFormat="1" applyFont="1" applyFill="1" applyBorder="1" applyAlignment="1">
      <alignment horizontal="center" vertical="top" wrapText="1"/>
    </xf>
    <xf numFmtId="262" fontId="9" fillId="7" borderId="8" xfId="1" applyNumberFormat="1" applyFont="1" applyFill="1" applyBorder="1" applyAlignment="1">
      <alignment horizontal="center" vertical="top" wrapText="1"/>
    </xf>
    <xf numFmtId="0" fontId="12" fillId="14" borderId="10" xfId="1" applyFont="1" applyFill="1" applyBorder="1" applyAlignment="1">
      <alignment horizontal="center" vertical="top" wrapText="1"/>
    </xf>
    <xf numFmtId="170" fontId="12" fillId="7" borderId="10" xfId="1" applyNumberFormat="1" applyFont="1" applyFill="1" applyBorder="1" applyAlignment="1">
      <alignment horizontal="center" vertical="top" wrapText="1"/>
    </xf>
    <xf numFmtId="170" fontId="12" fillId="14" borderId="10" xfId="1" applyNumberFormat="1" applyFont="1" applyFill="1" applyBorder="1" applyAlignment="1">
      <alignment horizontal="center" vertical="top" wrapText="1"/>
    </xf>
    <xf numFmtId="164" fontId="12" fillId="7" borderId="10" xfId="1" applyNumberFormat="1" applyFont="1" applyFill="1" applyBorder="1" applyAlignment="1">
      <alignment horizontal="center" vertical="top" wrapText="1"/>
    </xf>
    <xf numFmtId="175" fontId="12" fillId="7" borderId="10" xfId="1" applyNumberFormat="1" applyFont="1" applyFill="1" applyBorder="1" applyAlignment="1">
      <alignment horizontal="center" vertical="top" wrapText="1"/>
    </xf>
    <xf numFmtId="170" fontId="12" fillId="15" borderId="10" xfId="1" applyNumberFormat="1" applyFont="1" applyFill="1" applyBorder="1" applyAlignment="1">
      <alignment horizontal="center" vertical="top" wrapText="1"/>
    </xf>
    <xf numFmtId="217" fontId="12" fillId="7" borderId="10" xfId="1" applyNumberFormat="1" applyFont="1" applyFill="1" applyBorder="1" applyAlignment="1">
      <alignment horizontal="center" vertical="top" wrapText="1"/>
    </xf>
    <xf numFmtId="188" fontId="12" fillId="7" borderId="10" xfId="1" applyNumberFormat="1" applyFont="1" applyFill="1" applyBorder="1" applyAlignment="1">
      <alignment horizontal="center" vertical="top" wrapText="1"/>
    </xf>
    <xf numFmtId="164" fontId="12" fillId="14" borderId="10" xfId="1" applyNumberFormat="1" applyFont="1" applyFill="1" applyBorder="1" applyAlignment="1">
      <alignment horizontal="center" vertical="top" wrapText="1"/>
    </xf>
    <xf numFmtId="164" fontId="12" fillId="15" borderId="10" xfId="1" applyNumberFormat="1" applyFont="1" applyFill="1" applyBorder="1" applyAlignment="1">
      <alignment horizontal="center" vertical="top" wrapText="1"/>
    </xf>
    <xf numFmtId="183" fontId="12" fillId="7" borderId="10" xfId="1" applyNumberFormat="1" applyFont="1" applyFill="1" applyBorder="1" applyAlignment="1">
      <alignment horizontal="center" vertical="top" wrapText="1"/>
    </xf>
    <xf numFmtId="165" fontId="12" fillId="7" borderId="10" xfId="1" applyNumberFormat="1" applyFont="1" applyFill="1" applyBorder="1" applyAlignment="1">
      <alignment horizontal="center" vertical="top" wrapText="1"/>
    </xf>
    <xf numFmtId="164" fontId="12" fillId="16" borderId="10" xfId="1" applyNumberFormat="1" applyFont="1" applyFill="1" applyBorder="1" applyAlignment="1">
      <alignment horizontal="center" vertical="top" wrapText="1"/>
    </xf>
    <xf numFmtId="179" fontId="12" fillId="7" borderId="10" xfId="1" applyNumberFormat="1" applyFont="1" applyFill="1" applyBorder="1" applyAlignment="1">
      <alignment horizontal="center" vertical="top" wrapText="1"/>
    </xf>
    <xf numFmtId="211" fontId="12" fillId="7" borderId="10" xfId="1" applyNumberFormat="1" applyFont="1" applyFill="1" applyBorder="1" applyAlignment="1">
      <alignment horizontal="center" vertical="top" wrapText="1"/>
    </xf>
    <xf numFmtId="206" fontId="12" fillId="7" borderId="10" xfId="1" applyNumberFormat="1" applyFont="1" applyFill="1" applyBorder="1" applyAlignment="1">
      <alignment horizontal="center" vertical="top" wrapText="1"/>
    </xf>
    <xf numFmtId="189" fontId="12" fillId="7" borderId="10" xfId="1" applyNumberFormat="1" applyFont="1" applyFill="1" applyBorder="1" applyAlignment="1">
      <alignment horizontal="center" vertical="top" wrapText="1"/>
    </xf>
    <xf numFmtId="229" fontId="12" fillId="7" borderId="10" xfId="1" applyNumberFormat="1" applyFont="1" applyFill="1" applyBorder="1" applyAlignment="1">
      <alignment horizontal="center" vertical="top" wrapText="1"/>
    </xf>
    <xf numFmtId="261" fontId="12" fillId="7" borderId="10" xfId="1" applyNumberFormat="1" applyFont="1" applyFill="1" applyBorder="1" applyAlignment="1">
      <alignment horizontal="center" vertical="top" wrapText="1"/>
    </xf>
    <xf numFmtId="235" fontId="12" fillId="7" borderId="10" xfId="1" applyNumberFormat="1" applyFont="1" applyFill="1" applyBorder="1" applyAlignment="1">
      <alignment horizontal="center" vertical="top" wrapText="1"/>
    </xf>
    <xf numFmtId="258" fontId="12" fillId="7" borderId="10" xfId="1" applyNumberFormat="1" applyFont="1" applyFill="1" applyBorder="1" applyAlignment="1">
      <alignment horizontal="center" vertical="top" wrapText="1"/>
    </xf>
    <xf numFmtId="0" fontId="5" fillId="14" borderId="8" xfId="1" applyFont="1" applyFill="1" applyBorder="1" applyAlignment="1">
      <alignment horizontal="center" vertical="top"/>
    </xf>
    <xf numFmtId="2" fontId="5" fillId="7" borderId="8" xfId="1" applyNumberFormat="1" applyFont="1" applyFill="1" applyBorder="1" applyAlignment="1">
      <alignment horizontal="center" vertical="top"/>
    </xf>
    <xf numFmtId="2" fontId="5" fillId="7" borderId="8" xfId="1" applyNumberFormat="1" applyFont="1" applyFill="1" applyBorder="1" applyAlignment="1">
      <alignment horizontal="center" vertical="top" wrapText="1"/>
    </xf>
    <xf numFmtId="2" fontId="5" fillId="0" borderId="8" xfId="1" applyNumberFormat="1" applyFont="1" applyFill="1" applyBorder="1" applyAlignment="1">
      <alignment horizontal="center" vertical="top" wrapText="1"/>
    </xf>
    <xf numFmtId="0" fontId="5" fillId="0" borderId="8" xfId="1" applyFont="1" applyFill="1" applyBorder="1" applyAlignment="1">
      <alignment horizontal="center" vertical="top"/>
    </xf>
    <xf numFmtId="2" fontId="5" fillId="15" borderId="8" xfId="1" applyNumberFormat="1" applyFont="1" applyFill="1" applyBorder="1" applyAlignment="1">
      <alignment horizontal="center" vertical="top"/>
    </xf>
    <xf numFmtId="2" fontId="5" fillId="16" borderId="8" xfId="1" applyNumberFormat="1" applyFont="1" applyFill="1" applyBorder="1" applyAlignment="1">
      <alignment horizontal="center" vertical="top"/>
    </xf>
    <xf numFmtId="0" fontId="5" fillId="7" borderId="8" xfId="1" applyFont="1" applyFill="1" applyBorder="1" applyAlignment="1">
      <alignment vertical="top"/>
    </xf>
    <xf numFmtId="1" fontId="5" fillId="7" borderId="8" xfId="1" applyNumberFormat="1" applyFont="1" applyFill="1" applyBorder="1" applyAlignment="1">
      <alignment horizontal="center" vertical="top"/>
    </xf>
    <xf numFmtId="1" fontId="5" fillId="0" borderId="8" xfId="1" applyNumberFormat="1" applyFont="1" applyFill="1" applyBorder="1" applyAlignment="1">
      <alignment horizontal="center" vertical="top"/>
    </xf>
    <xf numFmtId="1" fontId="5" fillId="16" borderId="8" xfId="1" applyNumberFormat="1" applyFont="1" applyFill="1" applyBorder="1" applyAlignment="1">
      <alignment horizontal="center" vertical="top"/>
    </xf>
    <xf numFmtId="2" fontId="6" fillId="7" borderId="8" xfId="1" applyNumberFormat="1" applyFont="1" applyFill="1" applyBorder="1" applyAlignment="1">
      <alignment horizontal="center" vertical="top"/>
    </xf>
    <xf numFmtId="0" fontId="5" fillId="16" borderId="8" xfId="1" applyFont="1" applyFill="1" applyBorder="1" applyAlignment="1">
      <alignment vertical="top"/>
    </xf>
    <xf numFmtId="0" fontId="5" fillId="14" borderId="10" xfId="1" applyFont="1" applyFill="1" applyBorder="1" applyAlignment="1">
      <alignment horizontal="center" vertical="top"/>
    </xf>
    <xf numFmtId="0" fontId="5" fillId="7" borderId="10" xfId="1" applyFont="1" applyFill="1" applyBorder="1" applyAlignment="1">
      <alignment horizontal="center" vertical="top"/>
    </xf>
    <xf numFmtId="177" fontId="5" fillId="7" borderId="10" xfId="1" applyNumberFormat="1" applyFont="1" applyFill="1" applyBorder="1" applyAlignment="1">
      <alignment horizontal="center" vertical="top"/>
    </xf>
    <xf numFmtId="164" fontId="5" fillId="7" borderId="8" xfId="1" applyNumberFormat="1" applyFont="1" applyFill="1" applyBorder="1" applyAlignment="1">
      <alignment horizontal="center" vertical="top"/>
    </xf>
    <xf numFmtId="0" fontId="5" fillId="0" borderId="0" xfId="1" applyFont="1" applyFill="1" applyBorder="1" applyAlignment="1">
      <alignment horizontal="center" vertical="top"/>
    </xf>
    <xf numFmtId="0" fontId="5" fillId="7" borderId="10" xfId="1" applyFont="1" applyFill="1" applyBorder="1" applyAlignment="1">
      <alignment horizontal="center" vertical="top" wrapText="1"/>
    </xf>
    <xf numFmtId="0" fontId="5" fillId="0" borderId="10" xfId="1" applyFont="1" applyFill="1" applyBorder="1" applyAlignment="1">
      <alignment horizontal="center" vertical="top" wrapText="1"/>
    </xf>
    <xf numFmtId="175" fontId="5" fillId="7" borderId="8" xfId="1" applyNumberFormat="1" applyFont="1" applyFill="1" applyBorder="1" applyAlignment="1">
      <alignment horizontal="center" vertical="top"/>
    </xf>
    <xf numFmtId="175" fontId="5" fillId="0" borderId="8" xfId="1" applyNumberFormat="1" applyFont="1" applyFill="1" applyBorder="1" applyAlignment="1">
      <alignment horizontal="center" vertical="top"/>
    </xf>
    <xf numFmtId="0" fontId="5" fillId="15" borderId="10" xfId="1" applyFont="1" applyFill="1" applyBorder="1" applyAlignment="1">
      <alignment horizontal="center" vertical="top"/>
    </xf>
    <xf numFmtId="0" fontId="5" fillId="16" borderId="10" xfId="1" applyFont="1" applyFill="1" applyBorder="1" applyAlignment="1">
      <alignment horizontal="center" vertical="top"/>
    </xf>
    <xf numFmtId="217" fontId="5" fillId="7" borderId="8" xfId="1" applyNumberFormat="1" applyFont="1" applyFill="1" applyBorder="1" applyAlignment="1">
      <alignment horizontal="center" vertical="top"/>
    </xf>
    <xf numFmtId="183" fontId="5" fillId="7" borderId="8" xfId="1" applyNumberFormat="1" applyFont="1" applyFill="1" applyBorder="1" applyAlignment="1">
      <alignment horizontal="center" vertical="top"/>
    </xf>
    <xf numFmtId="188" fontId="5" fillId="0" borderId="8" xfId="1" applyNumberFormat="1" applyFont="1" applyFill="1" applyBorder="1" applyAlignment="1">
      <alignment horizontal="center" vertical="top"/>
    </xf>
    <xf numFmtId="188" fontId="5" fillId="7" borderId="8" xfId="1" applyNumberFormat="1" applyFont="1" applyFill="1" applyBorder="1" applyAlignment="1">
      <alignment horizontal="center" vertical="top"/>
    </xf>
    <xf numFmtId="164" fontId="5" fillId="0" borderId="10" xfId="1" applyNumberFormat="1" applyFont="1" applyFill="1" applyBorder="1" applyAlignment="1">
      <alignment horizontal="center" vertical="top"/>
    </xf>
    <xf numFmtId="164" fontId="5" fillId="15" borderId="8" xfId="1" applyNumberFormat="1" applyFont="1" applyFill="1" applyBorder="1" applyAlignment="1">
      <alignment horizontal="center" vertical="top"/>
    </xf>
    <xf numFmtId="183" fontId="5" fillId="0" borderId="10" xfId="1" applyNumberFormat="1" applyFont="1" applyFill="1" applyBorder="1" applyAlignment="1">
      <alignment horizontal="center" vertical="top"/>
    </xf>
    <xf numFmtId="165" fontId="5" fillId="7" borderId="8" xfId="1" applyNumberFormat="1" applyFont="1" applyFill="1" applyBorder="1" applyAlignment="1">
      <alignment horizontal="center" vertical="top"/>
    </xf>
    <xf numFmtId="165" fontId="5" fillId="0" borderId="8" xfId="1" applyNumberFormat="1" applyFont="1" applyFill="1" applyBorder="1" applyAlignment="1">
      <alignment horizontal="center" vertical="top"/>
    </xf>
    <xf numFmtId="201" fontId="5" fillId="0" borderId="8" xfId="1" applyNumberFormat="1" applyFont="1" applyFill="1" applyBorder="1" applyAlignment="1">
      <alignment horizontal="center" vertical="top"/>
    </xf>
    <xf numFmtId="232" fontId="5" fillId="7" borderId="8" xfId="1" applyNumberFormat="1" applyFont="1" applyFill="1" applyBorder="1" applyAlignment="1">
      <alignment horizontal="center" vertical="top"/>
    </xf>
    <xf numFmtId="194" fontId="5" fillId="7" borderId="8" xfId="1" applyNumberFormat="1" applyFont="1" applyFill="1" applyBorder="1" applyAlignment="1">
      <alignment horizontal="center" vertical="top"/>
    </xf>
    <xf numFmtId="183" fontId="5" fillId="0" borderId="0" xfId="1" applyNumberFormat="1" applyFont="1" applyFill="1" applyBorder="1" applyAlignment="1">
      <alignment horizontal="center" vertical="top"/>
    </xf>
    <xf numFmtId="0" fontId="5" fillId="15" borderId="8" xfId="1" applyFont="1" applyFill="1" applyBorder="1" applyAlignment="1">
      <alignment horizontal="center" vertical="top"/>
    </xf>
    <xf numFmtId="164" fontId="5" fillId="16" borderId="8" xfId="1" applyNumberFormat="1" applyFont="1" applyFill="1" applyBorder="1" applyAlignment="1">
      <alignment horizontal="center" vertical="top"/>
    </xf>
    <xf numFmtId="164" fontId="5" fillId="0" borderId="0" xfId="1" applyNumberFormat="1" applyFont="1" applyFill="1" applyBorder="1" applyAlignment="1">
      <alignment horizontal="center" vertical="top"/>
    </xf>
    <xf numFmtId="221" fontId="5" fillId="7" borderId="8" xfId="1" applyNumberFormat="1" applyFont="1" applyFill="1" applyBorder="1" applyAlignment="1">
      <alignment horizontal="center" vertical="top"/>
    </xf>
    <xf numFmtId="206" fontId="5" fillId="0" borderId="8" xfId="1" applyNumberFormat="1" applyFont="1" applyFill="1" applyBorder="1" applyAlignment="1">
      <alignment horizontal="center" vertical="top"/>
    </xf>
    <xf numFmtId="179" fontId="5" fillId="7" borderId="8" xfId="1" applyNumberFormat="1" applyFont="1" applyFill="1" applyBorder="1" applyAlignment="1">
      <alignment horizontal="center" vertical="top"/>
    </xf>
    <xf numFmtId="211" fontId="5" fillId="0" borderId="8" xfId="1" applyNumberFormat="1" applyFont="1" applyFill="1" applyBorder="1" applyAlignment="1">
      <alignment horizontal="center" vertical="top"/>
    </xf>
    <xf numFmtId="211" fontId="5" fillId="7" borderId="8" xfId="1" applyNumberFormat="1" applyFont="1" applyFill="1" applyBorder="1" applyAlignment="1">
      <alignment horizontal="center" vertical="top"/>
    </xf>
    <xf numFmtId="206" fontId="5" fillId="7" borderId="8" xfId="1" applyNumberFormat="1" applyFont="1" applyFill="1" applyBorder="1" applyAlignment="1">
      <alignment horizontal="center" vertical="top"/>
    </xf>
    <xf numFmtId="183" fontId="5" fillId="15" borderId="8" xfId="1" applyNumberFormat="1" applyFont="1" applyFill="1" applyBorder="1" applyAlignment="1">
      <alignment horizontal="center" vertical="top"/>
    </xf>
    <xf numFmtId="165" fontId="5" fillId="0" borderId="0" xfId="1" applyNumberFormat="1" applyFont="1" applyFill="1" applyBorder="1" applyAlignment="1">
      <alignment horizontal="center" vertical="top"/>
    </xf>
    <xf numFmtId="189" fontId="5" fillId="7" borderId="8" xfId="1" applyNumberFormat="1" applyFont="1" applyFill="1" applyBorder="1" applyAlignment="1">
      <alignment horizontal="center" vertical="top"/>
    </xf>
    <xf numFmtId="229" fontId="5" fillId="7" borderId="8" xfId="1" applyNumberFormat="1" applyFont="1" applyFill="1" applyBorder="1" applyAlignment="1">
      <alignment horizontal="center" vertical="top"/>
    </xf>
    <xf numFmtId="229" fontId="5" fillId="0" borderId="8" xfId="1" applyNumberFormat="1" applyFont="1" applyFill="1" applyBorder="1" applyAlignment="1">
      <alignment horizontal="center" vertical="top"/>
    </xf>
    <xf numFmtId="177" fontId="8" fillId="7" borderId="10" xfId="1" applyNumberFormat="1" applyFont="1" applyFill="1" applyBorder="1" applyAlignment="1">
      <alignment horizontal="center" vertical="top"/>
    </xf>
    <xf numFmtId="258" fontId="5" fillId="7" borderId="8" xfId="1" applyNumberFormat="1" applyFont="1" applyFill="1" applyBorder="1" applyAlignment="1">
      <alignment horizontal="center" vertical="top"/>
    </xf>
    <xf numFmtId="235" fontId="5" fillId="7" borderId="8" xfId="1" applyNumberFormat="1" applyFont="1" applyFill="1" applyBorder="1" applyAlignment="1">
      <alignment horizontal="center" vertical="top"/>
    </xf>
    <xf numFmtId="235" fontId="5" fillId="0" borderId="8" xfId="1" applyNumberFormat="1" applyFont="1" applyFill="1" applyBorder="1" applyAlignment="1">
      <alignment horizontal="center" vertical="top"/>
    </xf>
    <xf numFmtId="238" fontId="5" fillId="0" borderId="8" xfId="1" applyNumberFormat="1" applyFont="1" applyFill="1" applyBorder="1" applyAlignment="1">
      <alignment horizontal="center" vertical="top"/>
    </xf>
    <xf numFmtId="183" fontId="6" fillId="7" borderId="8" xfId="1" applyNumberFormat="1" applyFont="1" applyFill="1" applyBorder="1" applyAlignment="1">
      <alignment horizontal="center" vertical="top"/>
    </xf>
    <xf numFmtId="232" fontId="5" fillId="0" borderId="8" xfId="1" applyNumberFormat="1" applyFont="1" applyFill="1" applyBorder="1" applyAlignment="1">
      <alignment horizontal="center" vertical="top"/>
    </xf>
    <xf numFmtId="194" fontId="5" fillId="0" borderId="8" xfId="1" applyNumberFormat="1" applyFont="1" applyFill="1" applyBorder="1" applyAlignment="1">
      <alignment horizontal="center" vertical="top"/>
    </xf>
    <xf numFmtId="177" fontId="5" fillId="0" borderId="8" xfId="1" applyNumberFormat="1" applyFont="1" applyFill="1" applyBorder="1" applyAlignment="1">
      <alignment horizontal="center" vertical="top"/>
    </xf>
    <xf numFmtId="183" fontId="5" fillId="16" borderId="8" xfId="1" applyNumberFormat="1" applyFont="1" applyFill="1" applyBorder="1" applyAlignment="1">
      <alignment horizontal="center" vertical="top"/>
    </xf>
    <xf numFmtId="242" fontId="5" fillId="7" borderId="8" xfId="1" applyNumberFormat="1" applyFont="1" applyFill="1" applyBorder="1" applyAlignment="1">
      <alignment horizontal="center" vertical="top"/>
    </xf>
    <xf numFmtId="257" fontId="5" fillId="16" borderId="8" xfId="1" applyNumberFormat="1" applyFont="1" applyFill="1" applyBorder="1" applyAlignment="1">
      <alignment horizontal="center" vertical="top"/>
    </xf>
    <xf numFmtId="238" fontId="5" fillId="7" borderId="8" xfId="1" applyNumberFormat="1" applyFont="1" applyFill="1" applyBorder="1" applyAlignment="1">
      <alignment horizontal="center" vertical="top"/>
    </xf>
    <xf numFmtId="0" fontId="5" fillId="14" borderId="0" xfId="1" applyFont="1" applyFill="1" applyBorder="1" applyAlignment="1">
      <alignment vertical="top"/>
    </xf>
    <xf numFmtId="0" fontId="5" fillId="7" borderId="0" xfId="1" applyFont="1" applyFill="1" applyBorder="1" applyAlignment="1">
      <alignment vertical="top"/>
    </xf>
    <xf numFmtId="0" fontId="5" fillId="7" borderId="0" xfId="1" applyFont="1" applyFill="1" applyBorder="1" applyAlignment="1">
      <alignment vertical="top" wrapText="1"/>
    </xf>
    <xf numFmtId="167" fontId="5" fillId="7" borderId="0" xfId="1" applyNumberFormat="1" applyFont="1" applyFill="1" applyBorder="1" applyAlignment="1">
      <alignment horizontal="center" vertical="top"/>
    </xf>
    <xf numFmtId="0" fontId="3" fillId="7" borderId="0" xfId="1" applyFont="1" applyFill="1" applyBorder="1"/>
    <xf numFmtId="0" fontId="5" fillId="15" borderId="0" xfId="1" applyFont="1" applyFill="1" applyBorder="1" applyAlignment="1">
      <alignment vertical="top"/>
    </xf>
    <xf numFmtId="0" fontId="5" fillId="16" borderId="0" xfId="1" applyFont="1" applyFill="1" applyBorder="1" applyAlignment="1">
      <alignment vertical="top"/>
    </xf>
    <xf numFmtId="167" fontId="5" fillId="16" borderId="0" xfId="1" applyNumberFormat="1" applyFont="1" applyFill="1" applyBorder="1" applyAlignment="1">
      <alignment horizontal="center" vertical="top"/>
    </xf>
    <xf numFmtId="1" fontId="5" fillId="7" borderId="0" xfId="1" applyNumberFormat="1" applyFont="1" applyFill="1" applyBorder="1" applyAlignment="1">
      <alignment vertical="top"/>
    </xf>
    <xf numFmtId="0" fontId="8" fillId="7" borderId="0" xfId="1" applyFont="1" applyFill="1" applyBorder="1" applyAlignment="1">
      <alignment vertical="top"/>
    </xf>
    <xf numFmtId="0" fontId="6" fillId="7" borderId="0" xfId="1" applyFont="1" applyFill="1" applyBorder="1" applyAlignment="1">
      <alignment vertical="top"/>
    </xf>
    <xf numFmtId="263" fontId="5" fillId="7" borderId="0" xfId="1" applyNumberFormat="1" applyFont="1" applyFill="1" applyBorder="1" applyAlignment="1">
      <alignment horizontal="center" vertical="top"/>
    </xf>
    <xf numFmtId="2" fontId="5" fillId="14" borderId="0" xfId="1" applyNumberFormat="1" applyFont="1" applyFill="1" applyBorder="1" applyAlignment="1">
      <alignment vertical="top"/>
    </xf>
    <xf numFmtId="0" fontId="5" fillId="0" borderId="10" xfId="1" applyFont="1" applyFill="1" applyBorder="1" applyAlignment="1">
      <alignment vertical="top"/>
    </xf>
    <xf numFmtId="0" fontId="5" fillId="5" borderId="0" xfId="1" applyFont="1" applyFill="1" applyBorder="1" applyAlignment="1">
      <alignment vertical="top"/>
    </xf>
    <xf numFmtId="1" fontId="9" fillId="14" borderId="0" xfId="1" applyNumberFormat="1" applyFont="1" applyFill="1" applyBorder="1" applyAlignment="1">
      <alignment horizontal="center" vertical="top"/>
    </xf>
    <xf numFmtId="1" fontId="9" fillId="0" borderId="0" xfId="1" applyNumberFormat="1" applyFont="1" applyFill="1" applyBorder="1" applyAlignment="1">
      <alignment horizontal="center" vertical="top"/>
    </xf>
    <xf numFmtId="1" fontId="9" fillId="7" borderId="0" xfId="1" applyNumberFormat="1" applyFont="1" applyFill="1" applyBorder="1" applyAlignment="1">
      <alignment horizontal="center" vertical="top"/>
    </xf>
    <xf numFmtId="1" fontId="9" fillId="0" borderId="10" xfId="1" applyNumberFormat="1" applyFont="1" applyFill="1" applyBorder="1" applyAlignment="1">
      <alignment horizontal="center" vertical="top"/>
    </xf>
    <xf numFmtId="1" fontId="9" fillId="15" borderId="0" xfId="1" applyNumberFormat="1" applyFont="1" applyFill="1" applyBorder="1" applyAlignment="1">
      <alignment horizontal="center" vertical="top"/>
    </xf>
    <xf numFmtId="1" fontId="9" fillId="16" borderId="0" xfId="1" applyNumberFormat="1" applyFont="1" applyFill="1" applyBorder="1" applyAlignment="1">
      <alignment horizontal="center" vertical="top"/>
    </xf>
    <xf numFmtId="244" fontId="10" fillId="7" borderId="8" xfId="1" applyNumberFormat="1" applyFont="1" applyFill="1" applyBorder="1" applyAlignment="1">
      <alignment horizontal="center" vertical="top" wrapText="1"/>
    </xf>
    <xf numFmtId="246" fontId="10" fillId="7" borderId="8" xfId="1" applyNumberFormat="1" applyFont="1" applyFill="1" applyBorder="1" applyAlignment="1">
      <alignment horizontal="center" vertical="top" wrapText="1"/>
    </xf>
    <xf numFmtId="170" fontId="10" fillId="7" borderId="8" xfId="1" applyNumberFormat="1" applyFont="1" applyFill="1" applyBorder="1" applyAlignment="1">
      <alignment horizontal="center" vertical="top" wrapText="1"/>
    </xf>
    <xf numFmtId="250" fontId="12" fillId="7" borderId="8" xfId="1" applyNumberFormat="1" applyFont="1" applyFill="1" applyBorder="1" applyAlignment="1">
      <alignment horizontal="center" vertical="top" wrapText="1"/>
    </xf>
    <xf numFmtId="221" fontId="12" fillId="7" borderId="8" xfId="1" applyNumberFormat="1" applyFont="1" applyFill="1" applyBorder="1" applyAlignment="1">
      <alignment horizontal="center" vertical="top" wrapText="1"/>
    </xf>
    <xf numFmtId="265" fontId="10" fillId="7" borderId="10" xfId="1" applyNumberFormat="1" applyFont="1" applyFill="1" applyBorder="1" applyAlignment="1">
      <alignment horizontal="center" vertical="top" wrapText="1"/>
    </xf>
    <xf numFmtId="2" fontId="10" fillId="17" borderId="0" xfId="1" applyNumberFormat="1" applyFont="1" applyFill="1" applyBorder="1" applyAlignment="1">
      <alignment horizontal="center" vertical="top" wrapText="1"/>
    </xf>
    <xf numFmtId="2" fontId="10" fillId="12" borderId="0" xfId="1" applyNumberFormat="1" applyFont="1" applyFill="1" applyBorder="1" applyAlignment="1">
      <alignment horizontal="center" vertical="top" wrapText="1"/>
    </xf>
    <xf numFmtId="0" fontId="10" fillId="18" borderId="8" xfId="1" applyFont="1" applyFill="1" applyBorder="1" applyAlignment="1">
      <alignment horizontal="center" vertical="top" wrapText="1"/>
    </xf>
    <xf numFmtId="166" fontId="9" fillId="18" borderId="10" xfId="1" applyNumberFormat="1" applyFont="1" applyFill="1" applyBorder="1" applyAlignment="1">
      <alignment horizontal="center" vertical="top" wrapText="1"/>
    </xf>
    <xf numFmtId="13" fontId="10" fillId="18" borderId="8" xfId="1" applyNumberFormat="1" applyFont="1" applyFill="1" applyBorder="1" applyAlignment="1">
      <alignment horizontal="center" vertical="top" wrapText="1"/>
    </xf>
    <xf numFmtId="0" fontId="3" fillId="18" borderId="8" xfId="1" applyFont="1" applyFill="1" applyBorder="1"/>
    <xf numFmtId="174" fontId="10" fillId="18" borderId="8" xfId="1" applyNumberFormat="1" applyFont="1" applyFill="1" applyBorder="1" applyAlignment="1">
      <alignment horizontal="center" vertical="top" wrapText="1"/>
    </xf>
    <xf numFmtId="247" fontId="10" fillId="18" borderId="8" xfId="1" applyNumberFormat="1" applyFont="1" applyFill="1" applyBorder="1" applyAlignment="1">
      <alignment horizontal="center" vertical="top" wrapText="1"/>
    </xf>
    <xf numFmtId="1" fontId="10" fillId="18" borderId="8" xfId="1" applyNumberFormat="1" applyFont="1" applyFill="1" applyBorder="1" applyAlignment="1">
      <alignment horizontal="center" vertical="top" wrapText="1"/>
    </xf>
    <xf numFmtId="212" fontId="10" fillId="18" borderId="8" xfId="1" applyNumberFormat="1" applyFont="1" applyFill="1" applyBorder="1" applyAlignment="1">
      <alignment horizontal="center" vertical="top" wrapText="1"/>
    </xf>
    <xf numFmtId="252" fontId="10" fillId="18" borderId="8" xfId="1" applyNumberFormat="1" applyFont="1" applyFill="1" applyBorder="1" applyAlignment="1">
      <alignment horizontal="center" vertical="top" wrapText="1"/>
    </xf>
    <xf numFmtId="0" fontId="9" fillId="14" borderId="10" xfId="1" applyFont="1" applyFill="1" applyBorder="1" applyAlignment="1">
      <alignment horizontal="center" vertical="top" wrapText="1"/>
    </xf>
    <xf numFmtId="175" fontId="9" fillId="7" borderId="8" xfId="1" applyNumberFormat="1" applyFont="1" applyFill="1" applyBorder="1" applyAlignment="1">
      <alignment horizontal="center" vertical="top" wrapText="1"/>
    </xf>
    <xf numFmtId="166" fontId="9" fillId="15" borderId="10" xfId="1" applyNumberFormat="1" applyFont="1" applyFill="1" applyBorder="1" applyAlignment="1">
      <alignment horizontal="center" vertical="top" wrapText="1"/>
    </xf>
    <xf numFmtId="3" fontId="9" fillId="7" borderId="10" xfId="1" applyNumberFormat="1" applyFont="1" applyFill="1" applyBorder="1" applyAlignment="1">
      <alignment horizontal="center" vertical="top" wrapText="1"/>
    </xf>
    <xf numFmtId="0" fontId="9" fillId="17" borderId="0" xfId="1" applyFont="1" applyFill="1" applyBorder="1" applyAlignment="1">
      <alignment vertical="top" wrapText="1"/>
    </xf>
    <xf numFmtId="0" fontId="9" fillId="17" borderId="9" xfId="1" applyFont="1" applyFill="1" applyBorder="1" applyAlignment="1">
      <alignment vertical="top" wrapText="1"/>
    </xf>
    <xf numFmtId="180" fontId="10" fillId="17" borderId="8" xfId="1" applyNumberFormat="1" applyFont="1" applyFill="1" applyBorder="1" applyAlignment="1">
      <alignment horizontal="center" vertical="top" wrapText="1"/>
    </xf>
    <xf numFmtId="166" fontId="10" fillId="17" borderId="8" xfId="1" applyNumberFormat="1" applyFont="1" applyFill="1" applyBorder="1" applyAlignment="1">
      <alignment horizontal="center" vertical="top" wrapText="1"/>
    </xf>
    <xf numFmtId="248" fontId="16" fillId="17" borderId="8" xfId="1" applyNumberFormat="1" applyFont="1" applyFill="1" applyBorder="1" applyAlignment="1">
      <alignment horizontal="center" vertical="top" wrapText="1"/>
    </xf>
    <xf numFmtId="0" fontId="12" fillId="17" borderId="8" xfId="1" applyFont="1" applyFill="1" applyBorder="1" applyAlignment="1">
      <alignment horizontal="center" vertical="top" wrapText="1"/>
    </xf>
    <xf numFmtId="170" fontId="9" fillId="17" borderId="8" xfId="1" applyNumberFormat="1" applyFont="1" applyFill="1" applyBorder="1" applyAlignment="1">
      <alignment horizontal="center" vertical="top" wrapText="1"/>
    </xf>
    <xf numFmtId="169" fontId="10" fillId="17" borderId="10" xfId="1" applyNumberFormat="1" applyFont="1" applyFill="1" applyBorder="1" applyAlignment="1">
      <alignment horizontal="center" vertical="top" wrapText="1"/>
    </xf>
    <xf numFmtId="0" fontId="10" fillId="17" borderId="10" xfId="1" applyFont="1" applyFill="1" applyBorder="1" applyAlignment="1">
      <alignment horizontal="center" vertical="top" wrapText="1"/>
    </xf>
    <xf numFmtId="248" fontId="10" fillId="17" borderId="10" xfId="1" applyNumberFormat="1" applyFont="1" applyFill="1" applyBorder="1" applyAlignment="1">
      <alignment horizontal="center" vertical="top" wrapText="1"/>
    </xf>
    <xf numFmtId="0" fontId="10" fillId="17" borderId="8" xfId="1" applyFont="1" applyFill="1" applyBorder="1" applyAlignment="1">
      <alignment horizontal="center" vertical="top" wrapText="1"/>
    </xf>
    <xf numFmtId="168" fontId="10" fillId="17" borderId="10" xfId="1" applyNumberFormat="1" applyFont="1" applyFill="1" applyBorder="1" applyAlignment="1">
      <alignment horizontal="center" vertical="top" wrapText="1"/>
    </xf>
    <xf numFmtId="166" fontId="9" fillId="17" borderId="10" xfId="1" applyNumberFormat="1" applyFont="1" applyFill="1" applyBorder="1" applyAlignment="1">
      <alignment horizontal="center" vertical="top" wrapText="1"/>
    </xf>
    <xf numFmtId="3" fontId="9" fillId="17" borderId="10" xfId="1" applyNumberFormat="1" applyFont="1" applyFill="1" applyBorder="1" applyAlignment="1">
      <alignment horizontal="center" vertical="top" wrapText="1"/>
    </xf>
    <xf numFmtId="166" fontId="12" fillId="17" borderId="0" xfId="1" applyNumberFormat="1" applyFont="1" applyFill="1" applyBorder="1" applyAlignment="1">
      <alignment horizontal="center" vertical="top" wrapText="1"/>
    </xf>
    <xf numFmtId="170" fontId="12" fillId="17" borderId="10" xfId="1" applyNumberFormat="1" applyFont="1" applyFill="1" applyBorder="1" applyAlignment="1">
      <alignment horizontal="center" vertical="top" wrapText="1"/>
    </xf>
    <xf numFmtId="217" fontId="9" fillId="7" borderId="8" xfId="1" applyNumberFormat="1" applyFont="1" applyFill="1" applyBorder="1" applyAlignment="1">
      <alignment horizontal="center" vertical="top" wrapText="1"/>
    </xf>
    <xf numFmtId="183" fontId="9" fillId="7" borderId="8" xfId="1" applyNumberFormat="1" applyFont="1" applyFill="1" applyBorder="1" applyAlignment="1">
      <alignment horizontal="center" vertical="top" wrapText="1"/>
    </xf>
    <xf numFmtId="188" fontId="9" fillId="7" borderId="8" xfId="1" applyNumberFormat="1" applyFont="1" applyFill="1" applyBorder="1" applyAlignment="1">
      <alignment horizontal="center" vertical="top" wrapText="1"/>
    </xf>
    <xf numFmtId="189" fontId="9" fillId="7" borderId="8" xfId="1" applyNumberFormat="1" applyFont="1" applyFill="1" applyBorder="1" applyAlignment="1">
      <alignment horizontal="center" vertical="top" wrapText="1"/>
    </xf>
    <xf numFmtId="3" fontId="9" fillId="15" borderId="10" xfId="1" applyNumberFormat="1" applyFont="1" applyFill="1" applyBorder="1" applyAlignment="1">
      <alignment horizontal="center" vertical="top" wrapText="1"/>
    </xf>
    <xf numFmtId="0" fontId="9" fillId="12" borderId="0" xfId="1" applyFont="1" applyFill="1" applyBorder="1" applyAlignment="1">
      <alignment vertical="top" wrapText="1"/>
    </xf>
    <xf numFmtId="2" fontId="11" fillId="17" borderId="8" xfId="1" applyNumberFormat="1" applyFont="1" applyFill="1" applyBorder="1" applyAlignment="1">
      <alignment horizontal="center" vertical="top" wrapText="1"/>
    </xf>
    <xf numFmtId="164" fontId="17" fillId="17" borderId="8" xfId="1" applyNumberFormat="1" applyFont="1" applyFill="1" applyBorder="1" applyAlignment="1">
      <alignment horizontal="center" vertical="top" wrapText="1"/>
    </xf>
    <xf numFmtId="164" fontId="9" fillId="17" borderId="8" xfId="1" applyNumberFormat="1" applyFont="1" applyFill="1" applyBorder="1" applyAlignment="1">
      <alignment horizontal="center" vertical="top" wrapText="1"/>
    </xf>
    <xf numFmtId="181" fontId="10" fillId="17" borderId="10" xfId="1" applyNumberFormat="1" applyFont="1" applyFill="1" applyBorder="1" applyAlignment="1">
      <alignment horizontal="center" vertical="top" wrapText="1"/>
    </xf>
    <xf numFmtId="190" fontId="10" fillId="17" borderId="10" xfId="1" applyNumberFormat="1" applyFont="1" applyFill="1" applyBorder="1" applyAlignment="1">
      <alignment horizontal="center" vertical="top" wrapText="1"/>
    </xf>
    <xf numFmtId="164" fontId="12" fillId="17" borderId="10" xfId="1" applyNumberFormat="1" applyFont="1" applyFill="1" applyBorder="1" applyAlignment="1">
      <alignment horizontal="center" vertical="top" wrapText="1"/>
    </xf>
    <xf numFmtId="184" fontId="10" fillId="16" borderId="10" xfId="1" applyNumberFormat="1" applyFont="1" applyFill="1" applyBorder="1" applyAlignment="1">
      <alignment horizontal="center" vertical="top" wrapText="1"/>
    </xf>
    <xf numFmtId="165" fontId="9" fillId="7" borderId="8" xfId="1" applyNumberFormat="1" applyFont="1" applyFill="1" applyBorder="1" applyAlignment="1">
      <alignment horizontal="center" vertical="top" wrapText="1"/>
    </xf>
    <xf numFmtId="0" fontId="10" fillId="17" borderId="0" xfId="1" applyFont="1" applyFill="1" applyBorder="1" applyAlignment="1">
      <alignment vertical="top" wrapText="1"/>
    </xf>
    <xf numFmtId="0" fontId="10" fillId="17" borderId="9" xfId="1" applyFont="1" applyFill="1" applyBorder="1" applyAlignment="1">
      <alignment vertical="top" wrapText="1"/>
    </xf>
    <xf numFmtId="2" fontId="16" fillId="17" borderId="8" xfId="1" applyNumberFormat="1" applyFont="1" applyFill="1" applyBorder="1" applyAlignment="1">
      <alignment horizontal="center" vertical="top" wrapText="1"/>
    </xf>
    <xf numFmtId="164" fontId="12" fillId="17" borderId="8" xfId="1" applyNumberFormat="1" applyFont="1" applyFill="1" applyBorder="1" applyAlignment="1">
      <alignment horizontal="center" vertical="top" wrapText="1"/>
    </xf>
    <xf numFmtId="169" fontId="10" fillId="12" borderId="10" xfId="1" applyNumberFormat="1" applyFont="1" applyFill="1" applyBorder="1" applyAlignment="1">
      <alignment horizontal="center" vertical="top" wrapText="1"/>
    </xf>
    <xf numFmtId="179" fontId="9" fillId="7" borderId="8" xfId="1" applyNumberFormat="1" applyFont="1" applyFill="1" applyBorder="1" applyAlignment="1">
      <alignment horizontal="center" vertical="top" wrapText="1"/>
    </xf>
    <xf numFmtId="211" fontId="9" fillId="7" borderId="8" xfId="1" applyNumberFormat="1" applyFont="1" applyFill="1" applyBorder="1" applyAlignment="1">
      <alignment horizontal="center" vertical="top" wrapText="1"/>
    </xf>
    <xf numFmtId="206" fontId="9" fillId="7" borderId="8" xfId="1" applyNumberFormat="1" applyFont="1" applyFill="1" applyBorder="1" applyAlignment="1">
      <alignment horizontal="center" vertical="top" wrapText="1"/>
    </xf>
    <xf numFmtId="229" fontId="9" fillId="7" borderId="8" xfId="1" applyNumberFormat="1" applyFont="1" applyFill="1" applyBorder="1" applyAlignment="1">
      <alignment horizontal="center" vertical="top" wrapText="1"/>
    </xf>
    <xf numFmtId="3" fontId="10" fillId="7" borderId="10" xfId="1" applyNumberFormat="1" applyFont="1" applyFill="1" applyBorder="1" applyAlignment="1">
      <alignment horizontal="center" vertical="top" wrapText="1"/>
    </xf>
    <xf numFmtId="258" fontId="9" fillId="7" borderId="8" xfId="1" applyNumberFormat="1" applyFont="1" applyFill="1" applyBorder="1" applyAlignment="1">
      <alignment horizontal="center" vertical="top" wrapText="1"/>
    </xf>
    <xf numFmtId="235" fontId="9" fillId="7" borderId="8" xfId="1" applyNumberFormat="1" applyFont="1" applyFill="1" applyBorder="1" applyAlignment="1">
      <alignment horizontal="center" vertical="top" wrapText="1"/>
    </xf>
    <xf numFmtId="166" fontId="10" fillId="7" borderId="10" xfId="1" applyNumberFormat="1" applyFont="1" applyFill="1" applyBorder="1" applyAlignment="1">
      <alignment horizontal="center" vertical="top" wrapText="1"/>
    </xf>
    <xf numFmtId="170" fontId="12" fillId="17" borderId="8" xfId="1" applyNumberFormat="1" applyFont="1" applyFill="1" applyBorder="1" applyAlignment="1">
      <alignment horizontal="center" vertical="top" wrapText="1"/>
    </xf>
    <xf numFmtId="244" fontId="10" fillId="17" borderId="8" xfId="1" applyNumberFormat="1" applyFont="1" applyFill="1" applyBorder="1" applyAlignment="1">
      <alignment horizontal="center" vertical="top" wrapText="1"/>
    </xf>
    <xf numFmtId="250" fontId="12" fillId="17" borderId="8" xfId="1" applyNumberFormat="1" applyFont="1" applyFill="1" applyBorder="1" applyAlignment="1">
      <alignment horizontal="center" vertical="top" wrapText="1"/>
    </xf>
    <xf numFmtId="246" fontId="10" fillId="17" borderId="8" xfId="1" applyNumberFormat="1" applyFont="1" applyFill="1" applyBorder="1" applyAlignment="1">
      <alignment horizontal="center" vertical="top" wrapText="1"/>
    </xf>
    <xf numFmtId="221" fontId="12" fillId="17" borderId="8" xfId="1" applyNumberFormat="1" applyFont="1" applyFill="1" applyBorder="1" applyAlignment="1">
      <alignment horizontal="center" vertical="top" wrapText="1"/>
    </xf>
    <xf numFmtId="265" fontId="10" fillId="17" borderId="10" xfId="1" applyNumberFormat="1" applyFont="1" applyFill="1" applyBorder="1" applyAlignment="1">
      <alignment horizontal="center" vertical="top" wrapText="1"/>
    </xf>
    <xf numFmtId="0" fontId="9" fillId="18" borderId="8" xfId="1" applyFont="1" applyFill="1" applyBorder="1" applyAlignment="1">
      <alignment horizontal="center" vertical="top" wrapText="1"/>
    </xf>
    <xf numFmtId="170" fontId="9" fillId="18" borderId="8" xfId="1" applyNumberFormat="1" applyFont="1" applyFill="1" applyBorder="1" applyAlignment="1">
      <alignment horizontal="center" vertical="top" wrapText="1"/>
    </xf>
    <xf numFmtId="164" fontId="9" fillId="18" borderId="8" xfId="1" applyNumberFormat="1" applyFont="1" applyFill="1" applyBorder="1" applyAlignment="1">
      <alignment horizontal="center" vertical="top" wrapText="1"/>
    </xf>
    <xf numFmtId="175" fontId="9" fillId="18" borderId="8" xfId="1" applyNumberFormat="1" applyFont="1" applyFill="1" applyBorder="1" applyAlignment="1">
      <alignment horizontal="center" vertical="top" wrapText="1"/>
    </xf>
    <xf numFmtId="217" fontId="9" fillId="18" borderId="8" xfId="1" applyNumberFormat="1" applyFont="1" applyFill="1" applyBorder="1" applyAlignment="1">
      <alignment horizontal="center" vertical="top" wrapText="1"/>
    </xf>
    <xf numFmtId="188" fontId="9" fillId="18" borderId="8" xfId="1" applyNumberFormat="1" applyFont="1" applyFill="1" applyBorder="1" applyAlignment="1">
      <alignment horizontal="center" vertical="top" wrapText="1"/>
    </xf>
    <xf numFmtId="183" fontId="9" fillId="18" borderId="8" xfId="1" applyNumberFormat="1" applyFont="1" applyFill="1" applyBorder="1" applyAlignment="1">
      <alignment horizontal="center" vertical="top" wrapText="1"/>
    </xf>
    <xf numFmtId="165" fontId="9" fillId="18" borderId="8" xfId="1" applyNumberFormat="1" applyFont="1" applyFill="1" applyBorder="1" applyAlignment="1">
      <alignment horizontal="center" vertical="top" wrapText="1"/>
    </xf>
    <xf numFmtId="201" fontId="9" fillId="18" borderId="8" xfId="1" applyNumberFormat="1" applyFont="1" applyFill="1" applyBorder="1" applyAlignment="1">
      <alignment horizontal="center" vertical="top" wrapText="1"/>
    </xf>
    <xf numFmtId="221" fontId="9" fillId="18" borderId="8" xfId="1" applyNumberFormat="1" applyFont="1" applyFill="1" applyBorder="1" applyAlignment="1">
      <alignment horizontal="center" vertical="top" wrapText="1"/>
    </xf>
    <xf numFmtId="220" fontId="9" fillId="18" borderId="8" xfId="1" applyNumberFormat="1" applyFont="1" applyFill="1" applyBorder="1" applyAlignment="1">
      <alignment horizontal="center" vertical="top" wrapText="1"/>
    </xf>
    <xf numFmtId="206" fontId="9" fillId="18" borderId="8" xfId="1" applyNumberFormat="1" applyFont="1" applyFill="1" applyBorder="1" applyAlignment="1">
      <alignment horizontal="center" vertical="top" wrapText="1"/>
    </xf>
    <xf numFmtId="179" fontId="9" fillId="18" borderId="8" xfId="1" applyNumberFormat="1" applyFont="1" applyFill="1" applyBorder="1" applyAlignment="1">
      <alignment horizontal="center" vertical="top" wrapText="1"/>
    </xf>
    <xf numFmtId="211" fontId="9" fillId="18" borderId="8" xfId="1" applyNumberFormat="1" applyFont="1" applyFill="1" applyBorder="1" applyAlignment="1">
      <alignment horizontal="center" vertical="top" wrapText="1"/>
    </xf>
    <xf numFmtId="189" fontId="9" fillId="18" borderId="8" xfId="1" applyNumberFormat="1" applyFont="1" applyFill="1" applyBorder="1" applyAlignment="1">
      <alignment horizontal="center" vertical="top" wrapText="1"/>
    </xf>
    <xf numFmtId="229" fontId="9" fillId="18" borderId="8" xfId="1" applyNumberFormat="1" applyFont="1" applyFill="1" applyBorder="1" applyAlignment="1">
      <alignment horizontal="center" vertical="top" wrapText="1"/>
    </xf>
    <xf numFmtId="170" fontId="10" fillId="18" borderId="8" xfId="1" applyNumberFormat="1" applyFont="1" applyFill="1" applyBorder="1" applyAlignment="1">
      <alignment horizontal="center" vertical="top" wrapText="1"/>
    </xf>
    <xf numFmtId="260" fontId="9" fillId="18" borderId="8" xfId="1" applyNumberFormat="1" applyFont="1" applyFill="1" applyBorder="1" applyAlignment="1">
      <alignment horizontal="center" vertical="top" wrapText="1"/>
    </xf>
    <xf numFmtId="235" fontId="9" fillId="18" borderId="8" xfId="1" applyNumberFormat="1" applyFont="1" applyFill="1" applyBorder="1" applyAlignment="1">
      <alignment horizontal="center" vertical="top" wrapText="1"/>
    </xf>
    <xf numFmtId="238" fontId="9" fillId="18" borderId="8" xfId="1" applyNumberFormat="1" applyFont="1" applyFill="1" applyBorder="1" applyAlignment="1">
      <alignment horizontal="center" vertical="top" wrapText="1"/>
    </xf>
    <xf numFmtId="258" fontId="9" fillId="18" borderId="8" xfId="1" applyNumberFormat="1" applyFont="1" applyFill="1" applyBorder="1" applyAlignment="1">
      <alignment horizontal="center" vertical="top" wrapText="1"/>
    </xf>
    <xf numFmtId="171" fontId="16" fillId="0" borderId="8" xfId="1" applyNumberFormat="1" applyFont="1" applyFill="1" applyBorder="1" applyAlignment="1">
      <alignment horizontal="center" vertical="top" wrapText="1"/>
    </xf>
    <xf numFmtId="0" fontId="9" fillId="7" borderId="9" xfId="1" applyNumberFormat="1" applyFont="1" applyFill="1" applyBorder="1" applyAlignment="1">
      <alignment vertical="top" wrapText="1"/>
    </xf>
    <xf numFmtId="0" fontId="9" fillId="0" borderId="9" xfId="1" applyNumberFormat="1" applyFont="1" applyFill="1" applyBorder="1" applyAlignment="1">
      <alignment vertical="top" wrapText="1"/>
    </xf>
    <xf numFmtId="0" fontId="16" fillId="7" borderId="8" xfId="1" applyNumberFormat="1" applyFont="1" applyFill="1" applyBorder="1" applyAlignment="1">
      <alignment horizontal="center" vertical="top" wrapText="1"/>
    </xf>
    <xf numFmtId="0" fontId="16" fillId="0" borderId="8" xfId="1" applyNumberFormat="1" applyFont="1" applyFill="1" applyBorder="1" applyAlignment="1">
      <alignment horizontal="center" vertical="top" wrapText="1"/>
    </xf>
    <xf numFmtId="0" fontId="0" fillId="12" borderId="0" xfId="0" applyFill="1" applyProtection="1">
      <protection locked="0"/>
    </xf>
    <xf numFmtId="0" fontId="0" fillId="12" borderId="0" xfId="0" applyFill="1" applyAlignment="1" applyProtection="1">
      <alignment horizontal="left" vertical="top"/>
      <protection locked="0"/>
    </xf>
    <xf numFmtId="0" fontId="0" fillId="0" borderId="0" xfId="0" applyProtection="1">
      <protection locked="0"/>
    </xf>
    <xf numFmtId="0" fontId="20" fillId="12" borderId="0" xfId="0" applyFont="1" applyFill="1" applyBorder="1" applyProtection="1">
      <protection locked="0"/>
    </xf>
    <xf numFmtId="0" fontId="0" fillId="0" borderId="0" xfId="0" applyFill="1" applyProtection="1">
      <protection locked="0"/>
    </xf>
    <xf numFmtId="0" fontId="0" fillId="0" borderId="0" xfId="0" applyAlignment="1" applyProtection="1">
      <alignment horizontal="left" vertical="top"/>
      <protection locked="0"/>
    </xf>
    <xf numFmtId="0" fontId="20" fillId="12" borderId="0" xfId="0" applyFont="1" applyFill="1" applyProtection="1"/>
    <xf numFmtId="267" fontId="20" fillId="12" borderId="0" xfId="5" applyNumberFormat="1" applyFont="1" applyFill="1" applyProtection="1"/>
    <xf numFmtId="0" fontId="20" fillId="12" borderId="0" xfId="0" applyFont="1" applyFill="1" applyAlignment="1" applyProtection="1">
      <alignment horizontal="right"/>
    </xf>
    <xf numFmtId="44" fontId="20" fillId="12" borderId="0" xfId="4" applyFont="1" applyFill="1" applyProtection="1"/>
    <xf numFmtId="44" fontId="20" fillId="12" borderId="0" xfId="4" applyFont="1" applyFill="1" applyBorder="1" applyProtection="1"/>
    <xf numFmtId="4" fontId="20" fillId="12" borderId="0" xfId="0" applyNumberFormat="1" applyFont="1" applyFill="1" applyProtection="1"/>
    <xf numFmtId="266" fontId="20" fillId="12" borderId="0" xfId="0" applyNumberFormat="1" applyFont="1" applyFill="1" applyProtection="1"/>
    <xf numFmtId="44" fontId="20" fillId="19" borderId="0" xfId="4" applyFont="1" applyFill="1" applyProtection="1"/>
    <xf numFmtId="44" fontId="20" fillId="19" borderId="1" xfId="4" applyFont="1" applyFill="1" applyBorder="1" applyProtection="1"/>
    <xf numFmtId="44" fontId="20" fillId="19" borderId="4" xfId="4" applyFont="1" applyFill="1" applyBorder="1" applyProtection="1"/>
    <xf numFmtId="0" fontId="0" fillId="12" borderId="0" xfId="0" applyFill="1" applyBorder="1" applyProtection="1">
      <protection locked="0"/>
    </xf>
    <xf numFmtId="2" fontId="0" fillId="12" borderId="0" xfId="0" applyNumberFormat="1" applyFill="1" applyBorder="1" applyProtection="1">
      <protection locked="0"/>
    </xf>
    <xf numFmtId="0" fontId="0" fillId="12" borderId="0" xfId="0" applyFill="1" applyProtection="1"/>
    <xf numFmtId="0" fontId="0" fillId="0" borderId="0" xfId="0" applyProtection="1"/>
    <xf numFmtId="0" fontId="0" fillId="12" borderId="20" xfId="0" applyFill="1" applyBorder="1" applyProtection="1"/>
    <xf numFmtId="0" fontId="0" fillId="12" borderId="15" xfId="0" applyFill="1" applyBorder="1" applyProtection="1"/>
    <xf numFmtId="0" fontId="0" fillId="12" borderId="18" xfId="0" applyFill="1" applyBorder="1" applyProtection="1"/>
    <xf numFmtId="2" fontId="0" fillId="12" borderId="16" xfId="0" applyNumberFormat="1" applyFill="1" applyBorder="1" applyProtection="1"/>
    <xf numFmtId="0" fontId="0" fillId="12" borderId="19" xfId="0" applyFill="1" applyBorder="1" applyProtection="1"/>
    <xf numFmtId="0" fontId="0" fillId="12" borderId="17" xfId="0" applyFill="1" applyBorder="1" applyProtection="1"/>
    <xf numFmtId="2" fontId="0" fillId="12" borderId="17" xfId="0" applyNumberFormat="1" applyFill="1" applyBorder="1" applyProtection="1"/>
    <xf numFmtId="0" fontId="0" fillId="12" borderId="21" xfId="0" applyFill="1" applyBorder="1" applyProtection="1"/>
    <xf numFmtId="43" fontId="20" fillId="19" borderId="3" xfId="5" applyFont="1" applyFill="1" applyBorder="1" applyProtection="1"/>
    <xf numFmtId="43" fontId="22" fillId="19" borderId="14" xfId="5" applyFont="1" applyFill="1" applyBorder="1" applyProtection="1"/>
    <xf numFmtId="44" fontId="22" fillId="19" borderId="1" xfId="4" applyFont="1" applyFill="1" applyBorder="1" applyProtection="1"/>
    <xf numFmtId="44" fontId="22" fillId="19" borderId="13" xfId="4" applyFont="1" applyFill="1" applyBorder="1" applyProtection="1"/>
    <xf numFmtId="44" fontId="22" fillId="19" borderId="4" xfId="4" applyFont="1" applyFill="1" applyBorder="1" applyProtection="1"/>
    <xf numFmtId="0" fontId="0" fillId="12" borderId="0" xfId="0" applyFill="1" applyAlignment="1" applyProtection="1">
      <alignment horizontal="left" vertical="top"/>
    </xf>
    <xf numFmtId="0" fontId="20" fillId="12" borderId="0" xfId="0" applyFont="1" applyFill="1" applyAlignment="1" applyProtection="1">
      <alignment horizontal="left" vertical="top"/>
    </xf>
    <xf numFmtId="0" fontId="20" fillId="19" borderId="0" xfId="0" applyFont="1" applyFill="1" applyProtection="1"/>
    <xf numFmtId="0" fontId="20" fillId="19" borderId="0" xfId="0" applyFont="1" applyFill="1" applyAlignment="1" applyProtection="1">
      <alignment horizontal="left" vertical="top"/>
    </xf>
    <xf numFmtId="0" fontId="20" fillId="12" borderId="0" xfId="0" applyFont="1" applyFill="1" applyAlignment="1" applyProtection="1">
      <alignment horizontal="center"/>
    </xf>
    <xf numFmtId="0" fontId="20" fillId="12" borderId="0" xfId="0" applyFont="1" applyFill="1" applyAlignment="1" applyProtection="1">
      <alignment horizontal="left"/>
    </xf>
    <xf numFmtId="0" fontId="20" fillId="12" borderId="0" xfId="0" applyFont="1" applyFill="1" applyBorder="1" applyAlignment="1" applyProtection="1"/>
    <xf numFmtId="0" fontId="20" fillId="12" borderId="1" xfId="0" applyFont="1" applyFill="1" applyBorder="1" applyAlignment="1" applyProtection="1">
      <alignment horizontal="left"/>
    </xf>
    <xf numFmtId="0" fontId="20" fillId="12" borderId="2" xfId="0" applyFont="1" applyFill="1" applyBorder="1" applyAlignment="1" applyProtection="1"/>
    <xf numFmtId="0" fontId="20" fillId="4" borderId="0" xfId="0" applyFont="1" applyFill="1" applyAlignment="1" applyProtection="1">
      <alignment horizontal="left"/>
    </xf>
    <xf numFmtId="0" fontId="20" fillId="12" borderId="0" xfId="0" applyFont="1" applyFill="1" applyBorder="1" applyAlignment="1" applyProtection="1">
      <alignment horizontal="center"/>
    </xf>
    <xf numFmtId="0" fontId="20" fillId="12" borderId="8" xfId="0" applyFont="1" applyFill="1" applyBorder="1" applyAlignment="1" applyProtection="1">
      <alignment horizontal="left"/>
    </xf>
    <xf numFmtId="0" fontId="20" fillId="3" borderId="0" xfId="0" applyFont="1" applyFill="1" applyProtection="1"/>
    <xf numFmtId="0" fontId="20" fillId="12" borderId="8" xfId="0" applyFont="1" applyFill="1" applyBorder="1" applyAlignment="1" applyProtection="1">
      <alignment horizontal="center"/>
    </xf>
    <xf numFmtId="0" fontId="20" fillId="0" borderId="0" xfId="0" applyFont="1" applyBorder="1" applyAlignment="1" applyProtection="1">
      <alignment horizontal="center"/>
    </xf>
    <xf numFmtId="0" fontId="20" fillId="12" borderId="5" xfId="0" applyFont="1" applyFill="1" applyBorder="1" applyAlignment="1" applyProtection="1">
      <alignment horizontal="center"/>
    </xf>
    <xf numFmtId="0" fontId="2" fillId="12" borderId="0" xfId="0" applyFont="1" applyFill="1" applyProtection="1"/>
    <xf numFmtId="0" fontId="20" fillId="12" borderId="0" xfId="0" applyFont="1" applyFill="1" applyAlignment="1" applyProtection="1"/>
    <xf numFmtId="0" fontId="2" fillId="12" borderId="0" xfId="0" applyFont="1" applyFill="1" applyAlignment="1" applyProtection="1">
      <alignment horizontal="left" vertical="top"/>
    </xf>
    <xf numFmtId="0" fontId="20" fillId="12" borderId="0" xfId="0" applyFont="1" applyFill="1" applyBorder="1" applyProtection="1"/>
    <xf numFmtId="0" fontId="20" fillId="19" borderId="0" xfId="0" applyFont="1" applyFill="1" applyAlignment="1" applyProtection="1"/>
    <xf numFmtId="0" fontId="20" fillId="19" borderId="0" xfId="0" applyFont="1" applyFill="1" applyAlignment="1" applyProtection="1">
      <alignment horizontal="center"/>
    </xf>
    <xf numFmtId="0" fontId="20" fillId="0" borderId="0" xfId="0" applyFont="1" applyFill="1" applyProtection="1"/>
    <xf numFmtId="0" fontId="0" fillId="19" borderId="0" xfId="0" applyFill="1" applyProtection="1"/>
    <xf numFmtId="0" fontId="20" fillId="19" borderId="1" xfId="0" applyFont="1" applyFill="1" applyBorder="1" applyProtection="1"/>
    <xf numFmtId="0" fontId="20" fillId="19" borderId="2" xfId="0" applyFont="1" applyFill="1" applyBorder="1" applyAlignment="1" applyProtection="1">
      <alignment horizontal="left" vertical="top"/>
    </xf>
    <xf numFmtId="0" fontId="20" fillId="19" borderId="2" xfId="0" applyFont="1" applyFill="1" applyBorder="1" applyProtection="1"/>
    <xf numFmtId="0" fontId="22" fillId="19" borderId="13" xfId="0" applyFont="1" applyFill="1" applyBorder="1" applyProtection="1"/>
    <xf numFmtId="0" fontId="22" fillId="19" borderId="14" xfId="0" applyFont="1" applyFill="1" applyBorder="1" applyAlignment="1" applyProtection="1">
      <alignment horizontal="left" vertical="top"/>
    </xf>
    <xf numFmtId="0" fontId="22" fillId="19" borderId="14" xfId="0" applyFont="1" applyFill="1" applyBorder="1" applyProtection="1"/>
    <xf numFmtId="0" fontId="22" fillId="19" borderId="24" xfId="0" applyFont="1" applyFill="1" applyBorder="1" applyProtection="1"/>
    <xf numFmtId="44" fontId="22" fillId="19" borderId="12" xfId="0" applyNumberFormat="1" applyFont="1" applyFill="1" applyBorder="1" applyProtection="1"/>
    <xf numFmtId="0" fontId="22" fillId="19" borderId="1" xfId="0" applyFont="1" applyFill="1" applyBorder="1" applyProtection="1"/>
    <xf numFmtId="0" fontId="22" fillId="19" borderId="2" xfId="0" applyFont="1" applyFill="1" applyBorder="1" applyAlignment="1" applyProtection="1">
      <alignment horizontal="left" vertical="top"/>
    </xf>
    <xf numFmtId="0" fontId="22" fillId="19" borderId="2" xfId="0" applyFont="1" applyFill="1" applyBorder="1" applyProtection="1"/>
    <xf numFmtId="0" fontId="20" fillId="19" borderId="4" xfId="0" applyFont="1" applyFill="1" applyBorder="1" applyProtection="1"/>
    <xf numFmtId="0" fontId="20" fillId="19" borderId="5" xfId="0" applyFont="1" applyFill="1" applyBorder="1" applyAlignment="1" applyProtection="1">
      <alignment horizontal="left" vertical="top"/>
    </xf>
    <xf numFmtId="0" fontId="20" fillId="19" borderId="5" xfId="0" applyFont="1" applyFill="1" applyBorder="1" applyProtection="1"/>
    <xf numFmtId="0" fontId="22" fillId="19" borderId="4" xfId="0" applyFont="1" applyFill="1" applyBorder="1" applyProtection="1"/>
    <xf numFmtId="0" fontId="22" fillId="19" borderId="5" xfId="0" applyFont="1" applyFill="1" applyBorder="1" applyAlignment="1" applyProtection="1">
      <alignment horizontal="left" vertical="top"/>
    </xf>
    <xf numFmtId="0" fontId="22" fillId="19" borderId="5" xfId="0" applyFont="1" applyFill="1" applyBorder="1" applyProtection="1"/>
    <xf numFmtId="0" fontId="20" fillId="12" borderId="0" xfId="0" applyFont="1" applyFill="1" applyAlignment="1" applyProtection="1">
      <alignment horizontal="center"/>
    </xf>
    <xf numFmtId="0" fontId="20" fillId="12" borderId="0" xfId="0" applyFont="1" applyFill="1" applyProtection="1"/>
    <xf numFmtId="2" fontId="20" fillId="3" borderId="0" xfId="0" applyNumberFormat="1" applyFont="1" applyFill="1" applyProtection="1">
      <protection locked="0"/>
    </xf>
    <xf numFmtId="0" fontId="20" fillId="3" borderId="0" xfId="0" applyFont="1" applyFill="1" applyAlignment="1" applyProtection="1">
      <alignment horizontal="left" vertical="top"/>
      <protection locked="0"/>
    </xf>
    <xf numFmtId="0" fontId="20" fillId="3" borderId="0" xfId="0" applyFont="1" applyFill="1" applyProtection="1">
      <protection locked="0"/>
    </xf>
    <xf numFmtId="0" fontId="20" fillId="4" borderId="0" xfId="0" applyFont="1" applyFill="1" applyBorder="1" applyAlignment="1" applyProtection="1">
      <alignment horizontal="center"/>
      <protection locked="0"/>
    </xf>
    <xf numFmtId="0" fontId="20" fillId="12" borderId="2" xfId="0" applyFont="1" applyFill="1" applyBorder="1" applyAlignment="1" applyProtection="1">
      <protection locked="0"/>
    </xf>
    <xf numFmtId="0" fontId="20" fillId="12" borderId="0" xfId="0" applyFont="1" applyFill="1" applyBorder="1" applyAlignment="1" applyProtection="1">
      <alignment horizontal="center"/>
      <protection locked="0"/>
    </xf>
    <xf numFmtId="267" fontId="20" fillId="3" borderId="0" xfId="5" applyNumberFormat="1" applyFont="1" applyFill="1" applyProtection="1">
      <protection locked="0"/>
    </xf>
    <xf numFmtId="4" fontId="20" fillId="3" borderId="0" xfId="0" applyNumberFormat="1" applyFont="1" applyFill="1" applyProtection="1">
      <protection locked="0"/>
    </xf>
    <xf numFmtId="0" fontId="20" fillId="3" borderId="0" xfId="0" applyFont="1" applyFill="1" applyAlignment="1" applyProtection="1">
      <protection locked="0"/>
    </xf>
    <xf numFmtId="44" fontId="20" fillId="3" borderId="0" xfId="4" applyFont="1" applyFill="1" applyProtection="1">
      <protection locked="0"/>
    </xf>
    <xf numFmtId="0" fontId="20" fillId="12" borderId="0" xfId="0" applyFont="1" applyFill="1" applyAlignment="1" applyProtection="1">
      <alignment horizontal="center"/>
      <protection locked="0"/>
    </xf>
    <xf numFmtId="0" fontId="20" fillId="12" borderId="0" xfId="0" applyFont="1" applyFill="1" applyAlignment="1" applyProtection="1">
      <alignment horizontal="center"/>
    </xf>
    <xf numFmtId="0" fontId="0" fillId="20" borderId="0" xfId="0" applyFill="1"/>
    <xf numFmtId="0" fontId="0" fillId="21" borderId="0" xfId="0" applyFill="1"/>
    <xf numFmtId="2" fontId="0" fillId="21" borderId="0" xfId="0" applyNumberFormat="1" applyFill="1"/>
    <xf numFmtId="0" fontId="1" fillId="21" borderId="0" xfId="0" applyFont="1" applyFill="1"/>
    <xf numFmtId="0" fontId="0" fillId="3" borderId="0" xfId="0" applyFill="1"/>
    <xf numFmtId="0" fontId="0" fillId="22" borderId="0" xfId="0" applyFill="1"/>
    <xf numFmtId="0" fontId="0" fillId="23" borderId="0" xfId="0" applyFill="1"/>
    <xf numFmtId="0" fontId="0" fillId="19" borderId="0" xfId="0" applyFill="1"/>
    <xf numFmtId="0" fontId="2" fillId="3" borderId="0" xfId="0" applyFont="1" applyFill="1" applyAlignment="1" applyProtection="1">
      <alignment horizontal="left" vertical="top"/>
      <protection locked="0"/>
    </xf>
    <xf numFmtId="0" fontId="9" fillId="0" borderId="1" xfId="0" applyFont="1" applyFill="1" applyBorder="1" applyAlignment="1">
      <alignment vertical="top" wrapText="1"/>
    </xf>
    <xf numFmtId="0" fontId="9" fillId="0" borderId="2" xfId="0" applyFont="1" applyFill="1" applyBorder="1" applyAlignment="1">
      <alignment vertical="top" wrapText="1"/>
    </xf>
    <xf numFmtId="0" fontId="9" fillId="5" borderId="3" xfId="0" applyFont="1" applyFill="1" applyBorder="1" applyAlignment="1">
      <alignment vertical="top" wrapText="1"/>
    </xf>
    <xf numFmtId="0" fontId="10" fillId="5" borderId="3" xfId="0" applyFont="1" applyFill="1" applyBorder="1" applyAlignment="1">
      <alignment horizontal="center" vertical="top" wrapText="1"/>
    </xf>
    <xf numFmtId="0" fontId="11" fillId="5" borderId="1" xfId="0" applyFont="1" applyFill="1" applyBorder="1" applyAlignment="1">
      <alignment horizontal="center" vertical="top" wrapText="1"/>
    </xf>
    <xf numFmtId="0" fontId="12" fillId="5" borderId="2" xfId="0" applyFont="1" applyFill="1" applyBorder="1" applyAlignment="1">
      <alignment horizontal="center" vertical="top" wrapText="1"/>
    </xf>
    <xf numFmtId="0" fontId="9" fillId="5" borderId="2" xfId="0" applyFont="1" applyFill="1" applyBorder="1" applyAlignment="1">
      <alignment horizontal="center" vertical="top" wrapText="1"/>
    </xf>
    <xf numFmtId="0" fontId="9" fillId="5" borderId="7" xfId="0" applyFont="1" applyFill="1" applyBorder="1" applyAlignment="1">
      <alignment horizontal="center" vertical="top" wrapText="1"/>
    </xf>
    <xf numFmtId="0" fontId="10" fillId="5" borderId="1" xfId="0" applyFont="1" applyFill="1" applyBorder="1" applyAlignment="1">
      <alignment horizontal="center" vertical="top" wrapText="1"/>
    </xf>
    <xf numFmtId="0" fontId="10" fillId="5" borderId="7" xfId="0" applyFont="1" applyFill="1" applyBorder="1" applyAlignment="1">
      <alignment horizontal="center" vertical="top" wrapText="1"/>
    </xf>
    <xf numFmtId="0" fontId="10" fillId="5" borderId="3" xfId="0" applyFont="1" applyFill="1" applyBorder="1" applyAlignment="1">
      <alignment horizontal="left" vertical="top" wrapText="1" indent="1"/>
    </xf>
    <xf numFmtId="0" fontId="9" fillId="5" borderId="1" xfId="0" applyFont="1" applyFill="1" applyBorder="1" applyAlignment="1">
      <alignment horizontal="center" vertical="top" wrapText="1"/>
    </xf>
    <xf numFmtId="0" fontId="12" fillId="5" borderId="7" xfId="0" applyFont="1" applyFill="1" applyBorder="1" applyAlignment="1">
      <alignment horizontal="center" vertical="top" wrapText="1"/>
    </xf>
    <xf numFmtId="0" fontId="3" fillId="0" borderId="0" xfId="0" applyFont="1" applyFill="1"/>
    <xf numFmtId="0" fontId="9" fillId="5" borderId="10" xfId="0" applyFont="1" applyFill="1" applyBorder="1" applyAlignment="1">
      <alignment horizontal="left" vertical="top" wrapText="1"/>
    </xf>
    <xf numFmtId="0" fontId="10" fillId="5" borderId="10" xfId="0" applyFont="1" applyFill="1" applyBorder="1" applyAlignment="1">
      <alignment horizontal="center" vertical="top" wrapText="1"/>
    </xf>
    <xf numFmtId="248" fontId="10" fillId="5" borderId="10" xfId="0" applyNumberFormat="1" applyFont="1" applyFill="1" applyBorder="1" applyAlignment="1">
      <alignment horizontal="center" vertical="top" wrapText="1"/>
    </xf>
    <xf numFmtId="0" fontId="12" fillId="5" borderId="8" xfId="0" applyFont="1" applyFill="1" applyBorder="1" applyAlignment="1">
      <alignment horizontal="center" vertical="top" wrapText="1"/>
    </xf>
    <xf numFmtId="0" fontId="9" fillId="5" borderId="0" xfId="0" applyFont="1" applyFill="1" applyBorder="1" applyAlignment="1">
      <alignment horizontal="center" vertical="top" wrapText="1"/>
    </xf>
    <xf numFmtId="0" fontId="12" fillId="5" borderId="0" xfId="0" applyFont="1" applyFill="1" applyBorder="1" applyAlignment="1">
      <alignment horizontal="center" vertical="top" wrapText="1"/>
    </xf>
    <xf numFmtId="0" fontId="9" fillId="5" borderId="9" xfId="0" applyFont="1" applyFill="1" applyBorder="1" applyAlignment="1">
      <alignment horizontal="center" vertical="top" wrapText="1"/>
    </xf>
    <xf numFmtId="0" fontId="10" fillId="0" borderId="0" xfId="0" applyFont="1" applyBorder="1" applyAlignment="1">
      <alignment horizontal="center" vertical="top" wrapText="1"/>
    </xf>
    <xf numFmtId="166" fontId="10" fillId="5" borderId="10" xfId="0" applyNumberFormat="1" applyFont="1" applyFill="1" applyBorder="1" applyAlignment="1">
      <alignment horizontal="center" vertical="top" wrapText="1"/>
    </xf>
    <xf numFmtId="0" fontId="10" fillId="5" borderId="8" xfId="0" applyFont="1" applyFill="1" applyBorder="1" applyAlignment="1">
      <alignment horizontal="center" vertical="top" wrapText="1"/>
    </xf>
    <xf numFmtId="0" fontId="10" fillId="5" borderId="9" xfId="0" applyFont="1" applyFill="1" applyBorder="1" applyAlignment="1">
      <alignment horizontal="center" vertical="top" wrapText="1"/>
    </xf>
    <xf numFmtId="0" fontId="9" fillId="5" borderId="8" xfId="0" applyFont="1" applyFill="1" applyBorder="1" applyAlignment="1">
      <alignment horizontal="center" vertical="top" wrapText="1"/>
    </xf>
    <xf numFmtId="0" fontId="12" fillId="5" borderId="9" xfId="0" applyFont="1" applyFill="1" applyBorder="1" applyAlignment="1">
      <alignment horizontal="center" vertical="top" wrapText="1"/>
    </xf>
    <xf numFmtId="0" fontId="9" fillId="5" borderId="10" xfId="0" applyFont="1" applyFill="1" applyBorder="1" applyAlignment="1">
      <alignment horizontal="center" vertical="top" wrapText="1"/>
    </xf>
    <xf numFmtId="0" fontId="11" fillId="5" borderId="8" xfId="0" applyFont="1" applyFill="1" applyBorder="1" applyAlignment="1">
      <alignment horizontal="center" vertical="top" wrapText="1"/>
    </xf>
    <xf numFmtId="0" fontId="12" fillId="5" borderId="0" xfId="0" applyFont="1" applyFill="1" applyBorder="1" applyAlignment="1">
      <alignment horizontal="left" vertical="top" wrapText="1"/>
    </xf>
    <xf numFmtId="0" fontId="9" fillId="5" borderId="9" xfId="0" applyFont="1" applyFill="1" applyBorder="1" applyAlignment="1">
      <alignment vertical="top" wrapText="1"/>
    </xf>
    <xf numFmtId="0" fontId="11" fillId="5" borderId="10" xfId="0" applyFont="1" applyFill="1" applyBorder="1" applyAlignment="1">
      <alignment horizontal="center" vertical="top" wrapText="1"/>
    </xf>
    <xf numFmtId="0" fontId="10" fillId="24" borderId="10" xfId="0" applyFont="1" applyFill="1" applyBorder="1" applyAlignment="1">
      <alignment horizontal="center" vertical="top" wrapText="1"/>
    </xf>
    <xf numFmtId="0" fontId="12" fillId="5" borderId="10" xfId="0" applyFont="1" applyFill="1" applyBorder="1" applyAlignment="1">
      <alignment horizontal="center" vertical="top" wrapText="1"/>
    </xf>
    <xf numFmtId="248" fontId="10" fillId="5" borderId="10" xfId="0" applyNumberFormat="1" applyFont="1" applyFill="1" applyBorder="1" applyAlignment="1">
      <alignment vertical="top" wrapText="1"/>
    </xf>
    <xf numFmtId="0" fontId="10" fillId="5" borderId="0" xfId="0" applyFont="1" applyFill="1" applyBorder="1" applyAlignment="1">
      <alignment horizontal="center" vertical="top" wrapText="1"/>
    </xf>
    <xf numFmtId="49" fontId="9" fillId="5" borderId="10" xfId="0" applyNumberFormat="1" applyFont="1" applyFill="1" applyBorder="1" applyAlignment="1">
      <alignment horizontal="center" vertical="top" wrapText="1"/>
    </xf>
    <xf numFmtId="9" fontId="10" fillId="5" borderId="10" xfId="0" applyNumberFormat="1" applyFont="1" applyFill="1" applyBorder="1" applyAlignment="1">
      <alignment horizontal="center" vertical="top" wrapText="1"/>
    </xf>
    <xf numFmtId="0" fontId="9" fillId="0" borderId="4" xfId="0" applyFont="1" applyFill="1" applyBorder="1" applyAlignment="1">
      <alignment vertical="top" wrapText="1"/>
    </xf>
    <xf numFmtId="0" fontId="9" fillId="0" borderId="5" xfId="0" applyFont="1" applyFill="1" applyBorder="1" applyAlignment="1">
      <alignment vertical="top" wrapText="1"/>
    </xf>
    <xf numFmtId="0" fontId="9" fillId="5" borderId="6" xfId="0" applyFont="1" applyFill="1" applyBorder="1" applyAlignment="1">
      <alignment horizontal="center" vertical="top" wrapText="1"/>
    </xf>
    <xf numFmtId="0" fontId="10" fillId="5" borderId="6" xfId="0" applyFont="1" applyFill="1" applyBorder="1" applyAlignment="1">
      <alignment horizontal="center" vertical="top" wrapText="1"/>
    </xf>
    <xf numFmtId="0" fontId="10" fillId="5" borderId="6" xfId="0" applyNumberFormat="1" applyFont="1" applyFill="1" applyBorder="1" applyAlignment="1">
      <alignment horizontal="center" vertical="top" wrapText="1"/>
    </xf>
    <xf numFmtId="0" fontId="10" fillId="24" borderId="6" xfId="0" applyFont="1" applyFill="1" applyBorder="1" applyAlignment="1">
      <alignment horizontal="center" vertical="top" wrapText="1"/>
    </xf>
    <xf numFmtId="0" fontId="9" fillId="0" borderId="10" xfId="0" applyFont="1" applyFill="1" applyBorder="1" applyAlignment="1">
      <alignment vertical="top" wrapText="1"/>
    </xf>
    <xf numFmtId="0" fontId="10" fillId="0" borderId="10" xfId="0" applyFont="1" applyFill="1" applyBorder="1" applyAlignment="1">
      <alignment horizontal="center" vertical="top" wrapText="1"/>
    </xf>
    <xf numFmtId="0" fontId="11" fillId="0" borderId="10" xfId="0" applyFont="1" applyFill="1" applyBorder="1" applyAlignment="1">
      <alignment horizontal="center" vertical="top" wrapText="1"/>
    </xf>
    <xf numFmtId="0" fontId="12" fillId="0" borderId="10" xfId="0" applyFont="1" applyFill="1" applyBorder="1" applyAlignment="1">
      <alignment horizontal="center" vertical="top" wrapText="1"/>
    </xf>
    <xf numFmtId="0" fontId="9" fillId="0" borderId="10" xfId="0" applyFont="1" applyFill="1" applyBorder="1" applyAlignment="1">
      <alignment horizontal="center" vertical="top" wrapText="1"/>
    </xf>
    <xf numFmtId="0" fontId="10" fillId="0" borderId="3" xfId="0" applyFont="1" applyFill="1" applyBorder="1" applyAlignment="1">
      <alignment horizontal="center" vertical="top" wrapText="1"/>
    </xf>
    <xf numFmtId="254" fontId="10" fillId="0" borderId="10" xfId="0" applyNumberFormat="1" applyFont="1" applyFill="1" applyBorder="1" applyAlignment="1">
      <alignment horizontal="center" vertical="top" wrapText="1"/>
    </xf>
    <xf numFmtId="0" fontId="10" fillId="0" borderId="10" xfId="0" applyFont="1" applyFill="1" applyBorder="1" applyAlignment="1">
      <alignment horizontal="left" vertical="top" wrapText="1" indent="1"/>
    </xf>
    <xf numFmtId="0" fontId="12" fillId="0" borderId="0" xfId="0" applyFont="1" applyFill="1" applyBorder="1" applyAlignment="1">
      <alignment horizontal="center" vertical="top" wrapText="1"/>
    </xf>
    <xf numFmtId="0" fontId="9" fillId="25" borderId="0" xfId="0" applyFont="1" applyFill="1" applyBorder="1" applyAlignment="1">
      <alignment vertical="top" wrapText="1"/>
    </xf>
    <xf numFmtId="0" fontId="9" fillId="25" borderId="9" xfId="0" applyFont="1" applyFill="1" applyBorder="1" applyAlignment="1">
      <alignment vertical="top" wrapText="1"/>
    </xf>
    <xf numFmtId="0" fontId="12" fillId="25" borderId="9" xfId="0" applyFont="1" applyFill="1" applyBorder="1" applyAlignment="1">
      <alignment vertical="top" wrapText="1"/>
    </xf>
    <xf numFmtId="0" fontId="10" fillId="25" borderId="8" xfId="0" applyFont="1" applyFill="1" applyBorder="1" applyAlignment="1">
      <alignment horizontal="center" vertical="top" wrapText="1"/>
    </xf>
    <xf numFmtId="0" fontId="11" fillId="25" borderId="8" xfId="0" applyFont="1" applyFill="1" applyBorder="1" applyAlignment="1">
      <alignment horizontal="center" vertical="top" wrapText="1"/>
    </xf>
    <xf numFmtId="0" fontId="12" fillId="25" borderId="8" xfId="0" applyFont="1" applyFill="1" applyBorder="1" applyAlignment="1">
      <alignment horizontal="center" vertical="top" wrapText="1"/>
    </xf>
    <xf numFmtId="0" fontId="9" fillId="25" borderId="8" xfId="0" applyFont="1" applyFill="1" applyBorder="1" applyAlignment="1">
      <alignment horizontal="center" vertical="top" wrapText="1"/>
    </xf>
    <xf numFmtId="0" fontId="10" fillId="25" borderId="10" xfId="0" applyFont="1" applyFill="1" applyBorder="1" applyAlignment="1">
      <alignment horizontal="center" vertical="top" wrapText="1"/>
    </xf>
    <xf numFmtId="248" fontId="10" fillId="25" borderId="10" xfId="0" applyNumberFormat="1" applyFont="1" applyFill="1" applyBorder="1" applyAlignment="1">
      <alignment horizontal="center" vertical="top" wrapText="1"/>
    </xf>
    <xf numFmtId="0" fontId="9" fillId="25" borderId="10" xfId="0" applyFont="1" applyFill="1" applyBorder="1" applyAlignment="1">
      <alignment horizontal="center" vertical="top" wrapText="1"/>
    </xf>
    <xf numFmtId="0" fontId="12" fillId="25" borderId="0" xfId="0" applyFont="1" applyFill="1" applyBorder="1" applyAlignment="1">
      <alignment horizontal="center" vertical="top" wrapText="1"/>
    </xf>
    <xf numFmtId="0" fontId="12" fillId="25" borderId="10" xfId="0" applyFont="1" applyFill="1" applyBorder="1" applyAlignment="1">
      <alignment horizontal="center" vertical="top" wrapText="1"/>
    </xf>
    <xf numFmtId="0" fontId="5" fillId="25" borderId="8" xfId="0" applyFont="1" applyFill="1" applyBorder="1" applyAlignment="1">
      <alignment horizontal="center" vertical="top"/>
    </xf>
    <xf numFmtId="0" fontId="5" fillId="25" borderId="10" xfId="0" applyFont="1" applyFill="1" applyBorder="1" applyAlignment="1">
      <alignment horizontal="center" vertical="top"/>
    </xf>
    <xf numFmtId="0" fontId="3" fillId="0" borderId="0" xfId="0" applyFont="1" applyFill="1" applyBorder="1"/>
    <xf numFmtId="0" fontId="3" fillId="0" borderId="9" xfId="0" applyFont="1" applyFill="1" applyBorder="1"/>
    <xf numFmtId="0" fontId="12" fillId="0" borderId="9" xfId="0" applyFont="1" applyFill="1" applyBorder="1" applyAlignment="1">
      <alignment vertical="top" wrapText="1"/>
    </xf>
    <xf numFmtId="0" fontId="3" fillId="0" borderId="8" xfId="0" applyFont="1" applyFill="1" applyBorder="1"/>
    <xf numFmtId="0" fontId="3" fillId="0" borderId="10" xfId="0" applyFont="1" applyFill="1" applyBorder="1"/>
    <xf numFmtId="248" fontId="10" fillId="0" borderId="10" xfId="0" applyNumberFormat="1" applyFont="1" applyFill="1" applyBorder="1" applyAlignment="1">
      <alignment horizontal="center" vertical="top" wrapText="1"/>
    </xf>
    <xf numFmtId="0" fontId="3" fillId="0" borderId="8" xfId="0" applyFont="1" applyFill="1" applyBorder="1" applyAlignment="1">
      <alignment horizontal="center"/>
    </xf>
    <xf numFmtId="166" fontId="9" fillId="0" borderId="10" xfId="0" applyNumberFormat="1" applyFont="1" applyFill="1" applyBorder="1" applyAlignment="1">
      <alignment horizontal="center" vertical="top" wrapText="1"/>
    </xf>
    <xf numFmtId="0" fontId="5" fillId="8" borderId="8" xfId="0" applyFont="1" applyFill="1" applyBorder="1" applyAlignment="1">
      <alignment horizontal="center" vertical="top"/>
    </xf>
    <xf numFmtId="0" fontId="5" fillId="8" borderId="10" xfId="0" applyFont="1" applyFill="1" applyBorder="1" applyAlignment="1">
      <alignment horizontal="center" vertical="top"/>
    </xf>
    <xf numFmtId="0" fontId="9" fillId="14" borderId="0" xfId="0" applyFont="1" applyFill="1" applyBorder="1" applyAlignment="1">
      <alignment vertical="top" wrapText="1"/>
    </xf>
    <xf numFmtId="0" fontId="9" fillId="14" borderId="9" xfId="0" applyFont="1" applyFill="1" applyBorder="1" applyAlignment="1">
      <alignment vertical="top" wrapText="1"/>
    </xf>
    <xf numFmtId="0" fontId="11" fillId="14" borderId="9" xfId="0" applyFont="1" applyFill="1" applyBorder="1" applyAlignment="1">
      <alignment vertical="top" wrapText="1"/>
    </xf>
    <xf numFmtId="0" fontId="10" fillId="14" borderId="8" xfId="0" applyFont="1" applyFill="1" applyBorder="1" applyAlignment="1">
      <alignment horizontal="center" vertical="top" wrapText="1"/>
    </xf>
    <xf numFmtId="166" fontId="10" fillId="14" borderId="8" xfId="0" applyNumberFormat="1" applyFont="1" applyFill="1" applyBorder="1" applyAlignment="1">
      <alignment horizontal="center" vertical="top" wrapText="1"/>
    </xf>
    <xf numFmtId="0" fontId="11" fillId="14" borderId="8" xfId="0" applyFont="1" applyFill="1" applyBorder="1" applyAlignment="1">
      <alignment horizontal="center" vertical="top" wrapText="1"/>
    </xf>
    <xf numFmtId="0" fontId="12" fillId="14" borderId="8" xfId="0" applyFont="1" applyFill="1" applyBorder="1" applyAlignment="1">
      <alignment horizontal="center" vertical="top" wrapText="1"/>
    </xf>
    <xf numFmtId="0" fontId="9" fillId="14" borderId="8" xfId="0" applyFont="1" applyFill="1" applyBorder="1" applyAlignment="1">
      <alignment horizontal="center" vertical="top" wrapText="1"/>
    </xf>
    <xf numFmtId="0" fontId="10" fillId="14" borderId="10" xfId="0" applyFont="1" applyFill="1" applyBorder="1" applyAlignment="1">
      <alignment horizontal="center" vertical="top" wrapText="1"/>
    </xf>
    <xf numFmtId="248" fontId="10" fillId="14" borderId="10" xfId="0" applyNumberFormat="1" applyFont="1" applyFill="1" applyBorder="1" applyAlignment="1">
      <alignment horizontal="center" vertical="top" wrapText="1"/>
    </xf>
    <xf numFmtId="0" fontId="10" fillId="26" borderId="0" xfId="0" applyFont="1" applyFill="1" applyBorder="1" applyAlignment="1">
      <alignment horizontal="center" vertical="top" wrapText="1"/>
    </xf>
    <xf numFmtId="0" fontId="10" fillId="27" borderId="8" xfId="0" applyFont="1" applyFill="1" applyBorder="1" applyAlignment="1">
      <alignment horizontal="center" vertical="top" wrapText="1"/>
    </xf>
    <xf numFmtId="166" fontId="9" fillId="27" borderId="10" xfId="0" applyNumberFormat="1" applyFont="1" applyFill="1" applyBorder="1" applyAlignment="1">
      <alignment horizontal="center" vertical="top" wrapText="1"/>
    </xf>
    <xf numFmtId="0" fontId="9" fillId="14" borderId="10" xfId="0" applyFont="1" applyFill="1" applyBorder="1" applyAlignment="1">
      <alignment horizontal="center" vertical="top" wrapText="1"/>
    </xf>
    <xf numFmtId="166" fontId="12" fillId="14" borderId="0" xfId="0" applyNumberFormat="1" applyFont="1" applyFill="1" applyBorder="1" applyAlignment="1">
      <alignment horizontal="center" vertical="top" wrapText="1"/>
    </xf>
    <xf numFmtId="0" fontId="9" fillId="27" borderId="8" xfId="0" applyFont="1" applyFill="1" applyBorder="1" applyAlignment="1">
      <alignment horizontal="center" vertical="top" wrapText="1"/>
    </xf>
    <xf numFmtId="0" fontId="23" fillId="26" borderId="10" xfId="0" applyFont="1" applyFill="1" applyBorder="1" applyAlignment="1">
      <alignment horizontal="center" vertical="top" wrapText="1"/>
    </xf>
    <xf numFmtId="0" fontId="24" fillId="26" borderId="8" xfId="0" applyFont="1" applyFill="1" applyBorder="1" applyAlignment="1">
      <alignment horizontal="center" vertical="top"/>
    </xf>
    <xf numFmtId="0" fontId="24" fillId="26" borderId="10" xfId="0" applyFont="1" applyFill="1" applyBorder="1" applyAlignment="1">
      <alignment horizontal="center" vertical="top"/>
    </xf>
    <xf numFmtId="172" fontId="10" fillId="0" borderId="8" xfId="0" applyNumberFormat="1" applyFont="1" applyFill="1" applyBorder="1" applyAlignment="1">
      <alignment horizontal="center" vertical="top" wrapText="1"/>
    </xf>
    <xf numFmtId="166" fontId="10" fillId="0" borderId="8" xfId="0" applyNumberFormat="1" applyFont="1" applyFill="1" applyBorder="1" applyAlignment="1">
      <alignment horizontal="center" vertical="top" wrapText="1"/>
    </xf>
    <xf numFmtId="2" fontId="11" fillId="0" borderId="8" xfId="0" applyNumberFormat="1" applyFont="1" applyFill="1" applyBorder="1" applyAlignment="1">
      <alignment horizontal="center" vertical="top" wrapText="1"/>
    </xf>
    <xf numFmtId="170" fontId="9" fillId="0" borderId="8" xfId="0" applyNumberFormat="1" applyFont="1" applyFill="1" applyBorder="1" applyAlignment="1">
      <alignment horizontal="center" vertical="top" wrapText="1"/>
    </xf>
    <xf numFmtId="169" fontId="10" fillId="0" borderId="10" xfId="0" applyNumberFormat="1" applyFont="1" applyFill="1" applyBorder="1" applyAlignment="1">
      <alignment horizontal="center" vertical="top" wrapText="1"/>
    </xf>
    <xf numFmtId="0" fontId="25" fillId="0" borderId="0" xfId="0" applyFont="1" applyFill="1" applyBorder="1"/>
    <xf numFmtId="13" fontId="10" fillId="27" borderId="8" xfId="0" applyNumberFormat="1" applyFont="1" applyFill="1" applyBorder="1" applyAlignment="1">
      <alignment horizontal="center" vertical="top" wrapText="1"/>
    </xf>
    <xf numFmtId="166" fontId="12" fillId="0" borderId="0" xfId="0" applyNumberFormat="1" applyFont="1" applyFill="1" applyBorder="1" applyAlignment="1">
      <alignment horizontal="center" vertical="top" wrapText="1"/>
    </xf>
    <xf numFmtId="170" fontId="9" fillId="27" borderId="8" xfId="0" applyNumberFormat="1" applyFont="1" applyFill="1" applyBorder="1" applyAlignment="1">
      <alignment horizontal="center" vertical="top" wrapText="1"/>
    </xf>
    <xf numFmtId="170" fontId="23" fillId="0" borderId="10" xfId="0" applyNumberFormat="1" applyFont="1" applyFill="1" applyBorder="1" applyAlignment="1">
      <alignment horizontal="center" vertical="top" wrapText="1"/>
    </xf>
    <xf numFmtId="2" fontId="24" fillId="28" borderId="8" xfId="0" applyNumberFormat="1" applyFont="1" applyFill="1" applyBorder="1" applyAlignment="1">
      <alignment horizontal="center" vertical="top"/>
    </xf>
    <xf numFmtId="0" fontId="24" fillId="28" borderId="10" xfId="0" applyFont="1" applyFill="1" applyBorder="1" applyAlignment="1">
      <alignment horizontal="center" vertical="top"/>
    </xf>
    <xf numFmtId="0" fontId="9" fillId="7" borderId="0" xfId="0" applyFont="1" applyFill="1" applyBorder="1" applyAlignment="1">
      <alignment vertical="top" wrapText="1"/>
    </xf>
    <xf numFmtId="0" fontId="9" fillId="7" borderId="9" xfId="0" applyFont="1" applyFill="1" applyBorder="1" applyAlignment="1">
      <alignment vertical="top" wrapText="1"/>
    </xf>
    <xf numFmtId="167" fontId="10" fillId="7" borderId="8" xfId="0" applyNumberFormat="1" applyFont="1" applyFill="1" applyBorder="1" applyAlignment="1">
      <alignment horizontal="center" vertical="top" wrapText="1"/>
    </xf>
    <xf numFmtId="166" fontId="10" fillId="7" borderId="8" xfId="0" applyNumberFormat="1" applyFont="1" applyFill="1" applyBorder="1" applyAlignment="1">
      <alignment horizontal="center" vertical="top" wrapText="1"/>
    </xf>
    <xf numFmtId="171" fontId="16" fillId="7" borderId="8" xfId="0" applyNumberFormat="1" applyFont="1" applyFill="1" applyBorder="1" applyAlignment="1">
      <alignment horizontal="center" vertical="top" wrapText="1"/>
    </xf>
    <xf numFmtId="0" fontId="12" fillId="7" borderId="8" xfId="0" applyFont="1" applyFill="1" applyBorder="1" applyAlignment="1">
      <alignment horizontal="center" vertical="top" wrapText="1"/>
    </xf>
    <xf numFmtId="170" fontId="9" fillId="7" borderId="8" xfId="0" applyNumberFormat="1" applyFont="1" applyFill="1" applyBorder="1" applyAlignment="1">
      <alignment horizontal="center" vertical="top" wrapText="1"/>
    </xf>
    <xf numFmtId="169" fontId="10" fillId="7" borderId="10" xfId="0" applyNumberFormat="1" applyFont="1" applyFill="1" applyBorder="1" applyAlignment="1">
      <alignment horizontal="center" vertical="top" wrapText="1"/>
    </xf>
    <xf numFmtId="0" fontId="10" fillId="7" borderId="10" xfId="0" applyFont="1" applyFill="1" applyBorder="1" applyAlignment="1">
      <alignment horizontal="center" vertical="top" wrapText="1"/>
    </xf>
    <xf numFmtId="0" fontId="10" fillId="7" borderId="8" xfId="0" applyFont="1" applyFill="1" applyBorder="1" applyAlignment="1">
      <alignment horizontal="center" vertical="top" wrapText="1"/>
    </xf>
    <xf numFmtId="168" fontId="10" fillId="7" borderId="10" xfId="0" applyNumberFormat="1" applyFont="1" applyFill="1" applyBorder="1" applyAlignment="1">
      <alignment horizontal="center" vertical="top" wrapText="1"/>
    </xf>
    <xf numFmtId="248" fontId="10" fillId="7" borderId="10" xfId="0" applyNumberFormat="1" applyFont="1" applyFill="1" applyBorder="1" applyAlignment="1">
      <alignment horizontal="center" vertical="top" wrapText="1"/>
    </xf>
    <xf numFmtId="2" fontId="10" fillId="29" borderId="0" xfId="0" applyNumberFormat="1" applyFont="1" applyFill="1" applyBorder="1" applyAlignment="1">
      <alignment horizontal="center" vertical="top" wrapText="1"/>
    </xf>
    <xf numFmtId="166" fontId="9" fillId="7" borderId="10" xfId="0" applyNumberFormat="1" applyFont="1" applyFill="1" applyBorder="1" applyAlignment="1">
      <alignment horizontal="center" vertical="top" wrapText="1"/>
    </xf>
    <xf numFmtId="166" fontId="12" fillId="7" borderId="0" xfId="0" applyNumberFormat="1" applyFont="1" applyFill="1" applyBorder="1" applyAlignment="1">
      <alignment horizontal="center" vertical="top" wrapText="1"/>
    </xf>
    <xf numFmtId="170" fontId="23" fillId="29" borderId="10" xfId="0" applyNumberFormat="1" applyFont="1" applyFill="1" applyBorder="1" applyAlignment="1">
      <alignment horizontal="center" vertical="top" wrapText="1"/>
    </xf>
    <xf numFmtId="2" fontId="24" fillId="29" borderId="8" xfId="0" applyNumberFormat="1" applyFont="1" applyFill="1" applyBorder="1" applyAlignment="1">
      <alignment horizontal="center" vertical="top"/>
    </xf>
    <xf numFmtId="0" fontId="24" fillId="29" borderId="10" xfId="0" applyFont="1" applyFill="1" applyBorder="1" applyAlignment="1">
      <alignment horizontal="center" vertical="top"/>
    </xf>
    <xf numFmtId="0" fontId="9" fillId="0" borderId="0" xfId="0" applyFont="1" applyFill="1" applyBorder="1" applyAlignment="1">
      <alignment vertical="top" wrapText="1"/>
    </xf>
    <xf numFmtId="0" fontId="9" fillId="0" borderId="9" xfId="0" applyFont="1" applyFill="1" applyBorder="1" applyAlignment="1">
      <alignment vertical="top" wrapText="1"/>
    </xf>
    <xf numFmtId="167" fontId="10" fillId="0" borderId="8" xfId="0" applyNumberFormat="1" applyFont="1" applyFill="1" applyBorder="1" applyAlignment="1">
      <alignment horizontal="center" vertical="top" wrapText="1"/>
    </xf>
    <xf numFmtId="171" fontId="16" fillId="0" borderId="8" xfId="0" applyNumberFormat="1" applyFont="1" applyFill="1" applyBorder="1" applyAlignment="1">
      <alignment horizontal="center" vertical="top" wrapText="1"/>
    </xf>
    <xf numFmtId="0" fontId="12" fillId="0" borderId="8" xfId="0" applyFont="1" applyFill="1" applyBorder="1" applyAlignment="1">
      <alignment horizontal="center" vertical="top" wrapText="1"/>
    </xf>
    <xf numFmtId="0" fontId="10" fillId="0" borderId="8" xfId="0" applyFont="1" applyFill="1" applyBorder="1" applyAlignment="1">
      <alignment horizontal="center" vertical="top" wrapText="1"/>
    </xf>
    <xf numFmtId="168" fontId="10" fillId="0" borderId="10" xfId="0" applyNumberFormat="1" applyFont="1" applyFill="1" applyBorder="1" applyAlignment="1">
      <alignment horizontal="center" vertical="top" wrapText="1"/>
    </xf>
    <xf numFmtId="2" fontId="10" fillId="0" borderId="0" xfId="0" applyNumberFormat="1" applyFont="1" applyFill="1" applyBorder="1" applyAlignment="1">
      <alignment horizontal="center" vertical="top" wrapText="1"/>
    </xf>
    <xf numFmtId="2" fontId="24" fillId="0" borderId="8" xfId="0" applyNumberFormat="1" applyFont="1" applyFill="1" applyBorder="1" applyAlignment="1">
      <alignment horizontal="center" vertical="top"/>
    </xf>
    <xf numFmtId="0" fontId="24" fillId="0" borderId="10" xfId="0" applyFont="1" applyFill="1" applyBorder="1" applyAlignment="1">
      <alignment horizontal="center" vertical="top"/>
    </xf>
    <xf numFmtId="171" fontId="11" fillId="0" borderId="8" xfId="0" applyNumberFormat="1" applyFont="1" applyFill="1" applyBorder="1" applyAlignment="1">
      <alignment horizontal="center" vertical="top" wrapText="1"/>
    </xf>
    <xf numFmtId="2" fontId="10" fillId="26" borderId="0" xfId="0" applyNumberFormat="1" applyFont="1" applyFill="1" applyBorder="1" applyAlignment="1">
      <alignment horizontal="center" vertical="top" wrapText="1"/>
    </xf>
    <xf numFmtId="170" fontId="23" fillId="26" borderId="10" xfId="0" applyNumberFormat="1" applyFont="1" applyFill="1" applyBorder="1" applyAlignment="1">
      <alignment horizontal="center" vertical="top" wrapText="1"/>
    </xf>
    <xf numFmtId="172" fontId="10" fillId="0" borderId="10" xfId="0" applyNumberFormat="1" applyFont="1" applyFill="1" applyBorder="1" applyAlignment="1">
      <alignment horizontal="center" vertical="top" wrapText="1"/>
    </xf>
    <xf numFmtId="166" fontId="10" fillId="0" borderId="10" xfId="0" applyNumberFormat="1" applyFont="1" applyFill="1" applyBorder="1" applyAlignment="1">
      <alignment horizontal="center" vertical="top" wrapText="1"/>
    </xf>
    <xf numFmtId="2" fontId="11" fillId="0" borderId="10" xfId="0" applyNumberFormat="1" applyFont="1" applyFill="1" applyBorder="1" applyAlignment="1">
      <alignment horizontal="center" vertical="top" wrapText="1"/>
    </xf>
    <xf numFmtId="166" fontId="12" fillId="0" borderId="10" xfId="0" applyNumberFormat="1" applyFont="1" applyFill="1" applyBorder="1" applyAlignment="1">
      <alignment horizontal="center" vertical="top" wrapText="1"/>
    </xf>
    <xf numFmtId="170" fontId="9" fillId="0" borderId="10" xfId="0" applyNumberFormat="1" applyFont="1" applyFill="1" applyBorder="1" applyAlignment="1">
      <alignment horizontal="center" vertical="top" wrapText="1"/>
    </xf>
    <xf numFmtId="2" fontId="24" fillId="0" borderId="10" xfId="0" applyNumberFormat="1" applyFont="1" applyFill="1" applyBorder="1" applyAlignment="1">
      <alignment horizontal="center" vertical="top"/>
    </xf>
    <xf numFmtId="172" fontId="10" fillId="7" borderId="8" xfId="0" applyNumberFormat="1" applyFont="1" applyFill="1" applyBorder="1" applyAlignment="1">
      <alignment horizontal="center" vertical="top" wrapText="1"/>
    </xf>
    <xf numFmtId="248" fontId="16" fillId="7" borderId="8" xfId="0" applyNumberFormat="1" applyFont="1" applyFill="1" applyBorder="1" applyAlignment="1">
      <alignment horizontal="center" vertical="top" wrapText="1"/>
    </xf>
    <xf numFmtId="248" fontId="16" fillId="0" borderId="8" xfId="0" applyNumberFormat="1" applyFont="1" applyFill="1" applyBorder="1" applyAlignment="1">
      <alignment horizontal="center" vertical="top" wrapText="1"/>
    </xf>
    <xf numFmtId="0" fontId="10" fillId="7" borderId="9" xfId="0" applyFont="1" applyFill="1" applyBorder="1" applyAlignment="1">
      <alignment vertical="top" wrapText="1"/>
    </xf>
    <xf numFmtId="0" fontId="9" fillId="16" borderId="0" xfId="0" applyFont="1" applyFill="1" applyBorder="1" applyAlignment="1">
      <alignment vertical="top" wrapText="1"/>
    </xf>
    <xf numFmtId="0" fontId="11" fillId="14" borderId="9" xfId="0" applyFont="1" applyFill="1" applyBorder="1" applyAlignment="1">
      <alignment vertical="top"/>
    </xf>
    <xf numFmtId="0" fontId="10" fillId="14" borderId="0" xfId="0" applyFont="1" applyFill="1" applyBorder="1" applyAlignment="1">
      <alignment horizontal="center" vertical="top"/>
    </xf>
    <xf numFmtId="177" fontId="12" fillId="0" borderId="8" xfId="0" applyNumberFormat="1" applyFont="1" applyFill="1" applyBorder="1" applyAlignment="1">
      <alignment horizontal="center" vertical="top" wrapText="1"/>
    </xf>
    <xf numFmtId="177" fontId="24" fillId="0" borderId="10" xfId="0" applyNumberFormat="1" applyFont="1" applyFill="1" applyBorder="1" applyAlignment="1">
      <alignment horizontal="center" vertical="top"/>
    </xf>
    <xf numFmtId="177" fontId="12" fillId="7" borderId="8" xfId="0" applyNumberFormat="1" applyFont="1" applyFill="1" applyBorder="1" applyAlignment="1">
      <alignment horizontal="center" vertical="top" wrapText="1"/>
    </xf>
    <xf numFmtId="170" fontId="10" fillId="7" borderId="8" xfId="0" applyNumberFormat="1" applyFont="1" applyFill="1" applyBorder="1" applyAlignment="1">
      <alignment horizontal="center" vertical="top" wrapText="1"/>
    </xf>
    <xf numFmtId="177" fontId="24" fillId="29" borderId="10" xfId="0" applyNumberFormat="1" applyFont="1" applyFill="1" applyBorder="1" applyAlignment="1">
      <alignment horizontal="center" vertical="top"/>
    </xf>
    <xf numFmtId="164" fontId="24" fillId="29" borderId="8" xfId="0" applyNumberFormat="1" applyFont="1" applyFill="1" applyBorder="1" applyAlignment="1">
      <alignment horizontal="center" vertical="top"/>
    </xf>
    <xf numFmtId="0" fontId="24" fillId="0" borderId="0" xfId="0" applyFont="1" applyFill="1" applyBorder="1" applyAlignment="1">
      <alignment horizontal="center" vertical="top"/>
    </xf>
    <xf numFmtId="2" fontId="24" fillId="29" borderId="8" xfId="0" applyNumberFormat="1" applyFont="1" applyFill="1" applyBorder="1" applyAlignment="1">
      <alignment horizontal="center" vertical="top" wrapText="1"/>
    </xf>
    <xf numFmtId="0" fontId="24" fillId="29" borderId="10" xfId="0" applyFont="1" applyFill="1" applyBorder="1" applyAlignment="1">
      <alignment horizontal="center" vertical="top" wrapText="1"/>
    </xf>
    <xf numFmtId="2" fontId="24" fillId="0" borderId="8" xfId="0" applyNumberFormat="1" applyFont="1" applyFill="1" applyBorder="1" applyAlignment="1">
      <alignment horizontal="center" vertical="top" wrapText="1"/>
    </xf>
    <xf numFmtId="0" fontId="24" fillId="0" borderId="10" xfId="0" applyFont="1" applyFill="1" applyBorder="1" applyAlignment="1">
      <alignment horizontal="center" vertical="top" wrapText="1"/>
    </xf>
    <xf numFmtId="0" fontId="10" fillId="0" borderId="9" xfId="0" applyFont="1" applyFill="1" applyBorder="1" applyAlignment="1">
      <alignment vertical="top" wrapText="1"/>
    </xf>
    <xf numFmtId="169" fontId="10" fillId="30" borderId="10" xfId="0" applyNumberFormat="1" applyFont="1" applyFill="1" applyBorder="1" applyAlignment="1">
      <alignment horizontal="center" vertical="top" wrapText="1"/>
    </xf>
    <xf numFmtId="180" fontId="10" fillId="7" borderId="8" xfId="0" applyNumberFormat="1" applyFont="1" applyFill="1" applyBorder="1" applyAlignment="1">
      <alignment horizontal="center" vertical="top" wrapText="1"/>
    </xf>
    <xf numFmtId="2" fontId="11" fillId="7" borderId="8" xfId="0" applyNumberFormat="1" applyFont="1" applyFill="1" applyBorder="1" applyAlignment="1">
      <alignment horizontal="center" vertical="top" wrapText="1"/>
    </xf>
    <xf numFmtId="249" fontId="17" fillId="7" borderId="8" xfId="0" applyNumberFormat="1" applyFont="1" applyFill="1" applyBorder="1" applyAlignment="1">
      <alignment horizontal="center" vertical="top" wrapText="1"/>
    </xf>
    <xf numFmtId="164" fontId="9" fillId="7" borderId="8" xfId="0" applyNumberFormat="1" applyFont="1" applyFill="1" applyBorder="1" applyAlignment="1">
      <alignment horizontal="center" vertical="top" wrapText="1"/>
    </xf>
    <xf numFmtId="181" fontId="10" fillId="7" borderId="10" xfId="0" applyNumberFormat="1" applyFont="1" applyFill="1" applyBorder="1" applyAlignment="1">
      <alignment horizontal="center" vertical="top" wrapText="1"/>
    </xf>
    <xf numFmtId="164" fontId="23" fillId="29" borderId="10" xfId="0" applyNumberFormat="1" applyFont="1" applyFill="1" applyBorder="1" applyAlignment="1">
      <alignment horizontal="center" vertical="top" wrapText="1"/>
    </xf>
    <xf numFmtId="180" fontId="10" fillId="0" borderId="8" xfId="0" applyNumberFormat="1" applyFont="1" applyFill="1" applyBorder="1" applyAlignment="1">
      <alignment horizontal="center" vertical="top" wrapText="1"/>
    </xf>
    <xf numFmtId="249" fontId="17" fillId="0" borderId="8" xfId="0" applyNumberFormat="1" applyFont="1" applyFill="1" applyBorder="1" applyAlignment="1">
      <alignment horizontal="center" vertical="top" wrapText="1"/>
    </xf>
    <xf numFmtId="164" fontId="9" fillId="0" borderId="8" xfId="0" applyNumberFormat="1" applyFont="1" applyFill="1" applyBorder="1" applyAlignment="1">
      <alignment horizontal="center" vertical="top" wrapText="1"/>
    </xf>
    <xf numFmtId="181" fontId="10" fillId="0" borderId="10" xfId="0" applyNumberFormat="1" applyFont="1" applyFill="1" applyBorder="1" applyAlignment="1">
      <alignment horizontal="center" vertical="top" wrapText="1"/>
    </xf>
    <xf numFmtId="190" fontId="10" fillId="0" borderId="10" xfId="0" applyNumberFormat="1" applyFont="1" applyFill="1" applyBorder="1" applyAlignment="1">
      <alignment horizontal="center" vertical="top" wrapText="1"/>
    </xf>
    <xf numFmtId="164" fontId="23" fillId="0" borderId="10" xfId="0" applyNumberFormat="1" applyFont="1" applyFill="1" applyBorder="1" applyAlignment="1">
      <alignment horizontal="center" vertical="top" wrapText="1"/>
    </xf>
    <xf numFmtId="190" fontId="10" fillId="7" borderId="10" xfId="0" applyNumberFormat="1" applyFont="1" applyFill="1" applyBorder="1" applyAlignment="1">
      <alignment horizontal="center" vertical="top" wrapText="1"/>
    </xf>
    <xf numFmtId="2" fontId="26" fillId="0" borderId="0" xfId="0" applyNumberFormat="1" applyFont="1" applyFill="1" applyBorder="1" applyAlignment="1">
      <alignment horizontal="center" vertical="top" wrapText="1"/>
    </xf>
    <xf numFmtId="2" fontId="26" fillId="29" borderId="0" xfId="0" applyNumberFormat="1" applyFont="1" applyFill="1" applyBorder="1" applyAlignment="1">
      <alignment horizontal="center" vertical="top" wrapText="1"/>
    </xf>
    <xf numFmtId="249" fontId="12" fillId="0" borderId="8" xfId="0" applyNumberFormat="1" applyFont="1" applyFill="1" applyBorder="1" applyAlignment="1">
      <alignment horizontal="center" vertical="top" wrapText="1"/>
    </xf>
    <xf numFmtId="249" fontId="12" fillId="7" borderId="8" xfId="0" applyNumberFormat="1" applyFont="1" applyFill="1" applyBorder="1" applyAlignment="1">
      <alignment horizontal="center" vertical="top" wrapText="1"/>
    </xf>
    <xf numFmtId="164" fontId="9" fillId="27" borderId="8" xfId="0" applyNumberFormat="1" applyFont="1" applyFill="1" applyBorder="1" applyAlignment="1">
      <alignment horizontal="center" vertical="top" wrapText="1"/>
    </xf>
    <xf numFmtId="0" fontId="11" fillId="0" borderId="8" xfId="0" applyFont="1" applyFill="1" applyBorder="1" applyAlignment="1">
      <alignment horizontal="center" vertical="top" wrapText="1"/>
    </xf>
    <xf numFmtId="0" fontId="9" fillId="0" borderId="8" xfId="0" applyFont="1" applyFill="1" applyBorder="1" applyAlignment="1">
      <alignment horizontal="center" vertical="top" wrapText="1"/>
    </xf>
    <xf numFmtId="0" fontId="24" fillId="0" borderId="8" xfId="0" applyFont="1" applyFill="1" applyBorder="1" applyAlignment="1">
      <alignment horizontal="center" vertical="top"/>
    </xf>
    <xf numFmtId="195" fontId="10" fillId="0" borderId="8" xfId="0" applyNumberFormat="1" applyFont="1" applyFill="1" applyBorder="1" applyAlignment="1">
      <alignment horizontal="center" vertical="top" wrapText="1"/>
    </xf>
    <xf numFmtId="0" fontId="3" fillId="7" borderId="9" xfId="0" applyFont="1" applyFill="1" applyBorder="1"/>
    <xf numFmtId="2" fontId="16" fillId="0" borderId="8" xfId="0" applyNumberFormat="1" applyFont="1" applyFill="1" applyBorder="1" applyAlignment="1">
      <alignment horizontal="center" vertical="top" wrapText="1"/>
    </xf>
    <xf numFmtId="2" fontId="16" fillId="7" borderId="8" xfId="0" applyNumberFormat="1" applyFont="1" applyFill="1" applyBorder="1" applyAlignment="1">
      <alignment horizontal="center" vertical="top" wrapText="1"/>
    </xf>
    <xf numFmtId="0" fontId="3" fillId="7" borderId="8" xfId="0" applyFont="1" applyFill="1" applyBorder="1"/>
    <xf numFmtId="0" fontId="3" fillId="27" borderId="8" xfId="0" applyFont="1" applyFill="1" applyBorder="1"/>
    <xf numFmtId="173" fontId="10" fillId="7" borderId="8" xfId="0" applyNumberFormat="1" applyFont="1" applyFill="1" applyBorder="1" applyAlignment="1">
      <alignment horizontal="center" vertical="top" wrapText="1"/>
    </xf>
    <xf numFmtId="170" fontId="12" fillId="7" borderId="8" xfId="0" applyNumberFormat="1" applyFont="1" applyFill="1" applyBorder="1" applyAlignment="1">
      <alignment horizontal="center" vertical="top" wrapText="1"/>
    </xf>
    <xf numFmtId="175" fontId="24" fillId="29" borderId="8" xfId="0" applyNumberFormat="1" applyFont="1" applyFill="1" applyBorder="1" applyAlignment="1">
      <alignment horizontal="center" vertical="top"/>
    </xf>
    <xf numFmtId="173" fontId="10" fillId="0" borderId="8" xfId="0" applyNumberFormat="1" applyFont="1" applyFill="1" applyBorder="1" applyAlignment="1">
      <alignment horizontal="center" vertical="top" wrapText="1"/>
    </xf>
    <xf numFmtId="170" fontId="12" fillId="0" borderId="8" xfId="0" applyNumberFormat="1" applyFont="1" applyFill="1" applyBorder="1" applyAlignment="1">
      <alignment horizontal="center" vertical="top" wrapText="1"/>
    </xf>
    <xf numFmtId="175" fontId="24" fillId="0" borderId="8" xfId="0" applyNumberFormat="1" applyFont="1" applyFill="1" applyBorder="1" applyAlignment="1">
      <alignment horizontal="center" vertical="top"/>
    </xf>
    <xf numFmtId="175" fontId="17" fillId="7" borderId="8" xfId="0" applyNumberFormat="1" applyFont="1" applyFill="1" applyBorder="1" applyAlignment="1">
      <alignment horizontal="center" vertical="top" wrapText="1"/>
    </xf>
    <xf numFmtId="175" fontId="9" fillId="7" borderId="8" xfId="0" applyNumberFormat="1" applyFont="1" applyFill="1" applyBorder="1" applyAlignment="1">
      <alignment horizontal="center" vertical="top" wrapText="1"/>
    </xf>
    <xf numFmtId="176" fontId="10" fillId="7" borderId="10" xfId="0" applyNumberFormat="1" applyFont="1" applyFill="1" applyBorder="1" applyAlignment="1">
      <alignment horizontal="center" vertical="top" wrapText="1"/>
    </xf>
    <xf numFmtId="175" fontId="23" fillId="29" borderId="10" xfId="0" applyNumberFormat="1" applyFont="1" applyFill="1" applyBorder="1" applyAlignment="1">
      <alignment horizontal="center" vertical="top" wrapText="1"/>
    </xf>
    <xf numFmtId="175" fontId="17" fillId="0" borderId="8" xfId="0" applyNumberFormat="1" applyFont="1" applyFill="1" applyBorder="1" applyAlignment="1">
      <alignment horizontal="center" vertical="top" wrapText="1"/>
    </xf>
    <xf numFmtId="175" fontId="9" fillId="0" borderId="8" xfId="0" applyNumberFormat="1" applyFont="1" applyFill="1" applyBorder="1" applyAlignment="1">
      <alignment horizontal="center" vertical="top" wrapText="1"/>
    </xf>
    <xf numFmtId="176" fontId="10" fillId="0" borderId="10" xfId="0" applyNumberFormat="1" applyFont="1" applyFill="1" applyBorder="1" applyAlignment="1">
      <alignment horizontal="center" vertical="top" wrapText="1"/>
    </xf>
    <xf numFmtId="175" fontId="23" fillId="0" borderId="10" xfId="0" applyNumberFormat="1" applyFont="1" applyFill="1" applyBorder="1" applyAlignment="1">
      <alignment horizontal="center" vertical="top" wrapText="1"/>
    </xf>
    <xf numFmtId="0" fontId="9" fillId="15" borderId="0" xfId="0" applyFont="1" applyFill="1" applyBorder="1" applyAlignment="1">
      <alignment vertical="top" wrapText="1"/>
    </xf>
    <xf numFmtId="0" fontId="9" fillId="15" borderId="9" xfId="0" applyFont="1" applyFill="1" applyBorder="1" applyAlignment="1">
      <alignment vertical="top" wrapText="1"/>
    </xf>
    <xf numFmtId="0" fontId="12" fillId="15" borderId="9" xfId="0" applyFont="1" applyFill="1" applyBorder="1" applyAlignment="1">
      <alignment vertical="top" wrapText="1"/>
    </xf>
    <xf numFmtId="172" fontId="10" fillId="15" borderId="8" xfId="0" applyNumberFormat="1" applyFont="1" applyFill="1" applyBorder="1" applyAlignment="1">
      <alignment horizontal="center" vertical="top" wrapText="1"/>
    </xf>
    <xf numFmtId="166" fontId="10" fillId="15" borderId="8" xfId="0" applyNumberFormat="1" applyFont="1" applyFill="1" applyBorder="1" applyAlignment="1">
      <alignment horizontal="center" vertical="top" wrapText="1"/>
    </xf>
    <xf numFmtId="2" fontId="11" fillId="15" borderId="8" xfId="0" applyNumberFormat="1" applyFont="1" applyFill="1" applyBorder="1" applyAlignment="1">
      <alignment horizontal="center" vertical="top" wrapText="1"/>
    </xf>
    <xf numFmtId="0" fontId="12" fillId="15" borderId="8" xfId="0" applyFont="1" applyFill="1" applyBorder="1" applyAlignment="1">
      <alignment horizontal="center" vertical="top" wrapText="1"/>
    </xf>
    <xf numFmtId="170" fontId="9" fillId="15" borderId="8" xfId="0" applyNumberFormat="1" applyFont="1" applyFill="1" applyBorder="1" applyAlignment="1">
      <alignment horizontal="center" vertical="top" wrapText="1"/>
    </xf>
    <xf numFmtId="169" fontId="10" fillId="15" borderId="10" xfId="0" applyNumberFormat="1" applyFont="1" applyFill="1" applyBorder="1" applyAlignment="1">
      <alignment horizontal="center" vertical="top" wrapText="1"/>
    </xf>
    <xf numFmtId="0" fontId="10" fillId="15" borderId="10" xfId="0" applyFont="1" applyFill="1" applyBorder="1" applyAlignment="1">
      <alignment horizontal="center" vertical="top" wrapText="1"/>
    </xf>
    <xf numFmtId="0" fontId="10" fillId="15" borderId="8" xfId="0" applyFont="1" applyFill="1" applyBorder="1" applyAlignment="1">
      <alignment horizontal="center" vertical="top" wrapText="1"/>
    </xf>
    <xf numFmtId="248" fontId="10" fillId="15" borderId="10" xfId="0" applyNumberFormat="1" applyFont="1" applyFill="1" applyBorder="1" applyAlignment="1">
      <alignment horizontal="center" vertical="top" wrapText="1"/>
    </xf>
    <xf numFmtId="2" fontId="10" fillId="31" borderId="0" xfId="0" applyNumberFormat="1" applyFont="1" applyFill="1" applyBorder="1" applyAlignment="1">
      <alignment horizontal="center" vertical="top" wrapText="1"/>
    </xf>
    <xf numFmtId="166" fontId="9" fillId="15" borderId="10" xfId="0" applyNumberFormat="1" applyFont="1" applyFill="1" applyBorder="1" applyAlignment="1">
      <alignment horizontal="center" vertical="top" wrapText="1"/>
    </xf>
    <xf numFmtId="166" fontId="12" fillId="15" borderId="0" xfId="0" applyNumberFormat="1" applyFont="1" applyFill="1" applyBorder="1" applyAlignment="1">
      <alignment horizontal="center" vertical="top" wrapText="1"/>
    </xf>
    <xf numFmtId="170" fontId="23" fillId="31" borderId="10" xfId="0" applyNumberFormat="1" applyFont="1" applyFill="1" applyBorder="1" applyAlignment="1">
      <alignment horizontal="center" vertical="top" wrapText="1"/>
    </xf>
    <xf numFmtId="2" fontId="24" fillId="31" borderId="8" xfId="0" applyNumberFormat="1" applyFont="1" applyFill="1" applyBorder="1" applyAlignment="1">
      <alignment horizontal="center" vertical="top"/>
    </xf>
    <xf numFmtId="0" fontId="24" fillId="31" borderId="10" xfId="0" applyFont="1" applyFill="1" applyBorder="1" applyAlignment="1">
      <alignment horizontal="center" vertical="top"/>
    </xf>
    <xf numFmtId="174" fontId="10" fillId="27" borderId="8" xfId="0" applyNumberFormat="1" applyFont="1" applyFill="1" applyBorder="1" applyAlignment="1">
      <alignment horizontal="center" vertical="top" wrapText="1"/>
    </xf>
    <xf numFmtId="175" fontId="9" fillId="27" borderId="8" xfId="0" applyNumberFormat="1" applyFont="1" applyFill="1" applyBorder="1" applyAlignment="1">
      <alignment horizontal="center" vertical="top" wrapText="1"/>
    </xf>
    <xf numFmtId="3" fontId="9" fillId="0" borderId="10" xfId="0" applyNumberFormat="1" applyFont="1" applyFill="1" applyBorder="1" applyAlignment="1">
      <alignment horizontal="center" vertical="top" wrapText="1"/>
    </xf>
    <xf numFmtId="3" fontId="9" fillId="7" borderId="10" xfId="0" applyNumberFormat="1" applyFont="1" applyFill="1" applyBorder="1" applyAlignment="1">
      <alignment horizontal="center" vertical="top" wrapText="1"/>
    </xf>
    <xf numFmtId="178" fontId="10" fillId="0" borderId="8" xfId="0" applyNumberFormat="1" applyFont="1" applyFill="1" applyBorder="1" applyAlignment="1">
      <alignment horizontal="center" vertical="top" wrapText="1"/>
    </xf>
    <xf numFmtId="179" fontId="12" fillId="0" borderId="8" xfId="0" applyNumberFormat="1" applyFont="1" applyFill="1" applyBorder="1" applyAlignment="1">
      <alignment horizontal="center" vertical="top" wrapText="1"/>
    </xf>
    <xf numFmtId="179" fontId="24" fillId="0" borderId="8" xfId="0" applyNumberFormat="1" applyFont="1" applyFill="1" applyBorder="1" applyAlignment="1">
      <alignment horizontal="center" vertical="top"/>
    </xf>
    <xf numFmtId="164" fontId="12" fillId="0" borderId="8" xfId="0" applyNumberFormat="1" applyFont="1" applyFill="1" applyBorder="1" applyAlignment="1">
      <alignment horizontal="center" vertical="top" wrapText="1"/>
    </xf>
    <xf numFmtId="170" fontId="10" fillId="0" borderId="8" xfId="0" applyNumberFormat="1" applyFont="1" applyFill="1" applyBorder="1" applyAlignment="1">
      <alignment horizontal="center" vertical="top" wrapText="1"/>
    </xf>
    <xf numFmtId="164" fontId="24" fillId="0" borderId="8" xfId="0" applyNumberFormat="1" applyFont="1" applyFill="1" applyBorder="1" applyAlignment="1">
      <alignment horizontal="center" vertical="top"/>
    </xf>
    <xf numFmtId="164" fontId="12" fillId="7" borderId="8" xfId="0" applyNumberFormat="1" applyFont="1" applyFill="1" applyBorder="1" applyAlignment="1">
      <alignment horizontal="center" vertical="top" wrapText="1"/>
    </xf>
    <xf numFmtId="164" fontId="17" fillId="7" borderId="8" xfId="0" applyNumberFormat="1" applyFont="1" applyFill="1" applyBorder="1" applyAlignment="1">
      <alignment horizontal="center" vertical="top" wrapText="1"/>
    </xf>
    <xf numFmtId="164" fontId="17" fillId="0" borderId="8" xfId="0" applyNumberFormat="1" applyFont="1" applyFill="1" applyBorder="1" applyAlignment="1">
      <alignment horizontal="center" vertical="top" wrapText="1"/>
    </xf>
    <xf numFmtId="164" fontId="10" fillId="0" borderId="8" xfId="0" applyNumberFormat="1" applyFont="1" applyFill="1" applyBorder="1" applyAlignment="1">
      <alignment horizontal="center" vertical="top" wrapText="1"/>
    </xf>
    <xf numFmtId="247" fontId="10" fillId="27" borderId="8" xfId="0" applyNumberFormat="1" applyFont="1" applyFill="1" applyBorder="1" applyAlignment="1">
      <alignment horizontal="center" vertical="top" wrapText="1"/>
    </xf>
    <xf numFmtId="0" fontId="9" fillId="16" borderId="9" xfId="0" applyFont="1" applyFill="1" applyBorder="1" applyAlignment="1">
      <alignment vertical="top" wrapText="1"/>
    </xf>
    <xf numFmtId="180" fontId="10" fillId="16" borderId="8" xfId="0" applyNumberFormat="1" applyFont="1" applyFill="1" applyBorder="1" applyAlignment="1">
      <alignment horizontal="center" vertical="top" wrapText="1"/>
    </xf>
    <xf numFmtId="166" fontId="10" fillId="16" borderId="8" xfId="0" applyNumberFormat="1" applyFont="1" applyFill="1" applyBorder="1" applyAlignment="1">
      <alignment horizontal="center" vertical="top" wrapText="1"/>
    </xf>
    <xf numFmtId="248" fontId="16" fillId="16" borderId="8" xfId="0" applyNumberFormat="1" applyFont="1" applyFill="1" applyBorder="1" applyAlignment="1">
      <alignment horizontal="center" vertical="top" wrapText="1"/>
    </xf>
    <xf numFmtId="0" fontId="12" fillId="16" borderId="8" xfId="0" applyFont="1" applyFill="1" applyBorder="1" applyAlignment="1">
      <alignment horizontal="center" vertical="top" wrapText="1"/>
    </xf>
    <xf numFmtId="170" fontId="9" fillId="16" borderId="8" xfId="0" applyNumberFormat="1" applyFont="1" applyFill="1" applyBorder="1" applyAlignment="1">
      <alignment horizontal="center" vertical="top" wrapText="1"/>
    </xf>
    <xf numFmtId="169" fontId="10" fillId="16" borderId="10" xfId="0" applyNumberFormat="1" applyFont="1" applyFill="1" applyBorder="1" applyAlignment="1">
      <alignment horizontal="center" vertical="top" wrapText="1"/>
    </xf>
    <xf numFmtId="0" fontId="10" fillId="16" borderId="10" xfId="0" applyFont="1" applyFill="1" applyBorder="1" applyAlignment="1">
      <alignment horizontal="center" vertical="top" wrapText="1"/>
    </xf>
    <xf numFmtId="0" fontId="10" fillId="16" borderId="8" xfId="0" applyFont="1" applyFill="1" applyBorder="1" applyAlignment="1">
      <alignment horizontal="center" vertical="top" wrapText="1"/>
    </xf>
    <xf numFmtId="168" fontId="10" fillId="16" borderId="10" xfId="0" applyNumberFormat="1" applyFont="1" applyFill="1" applyBorder="1" applyAlignment="1">
      <alignment horizontal="center" vertical="top" wrapText="1"/>
    </xf>
    <xf numFmtId="248" fontId="10" fillId="16" borderId="10" xfId="0" applyNumberFormat="1" applyFont="1" applyFill="1" applyBorder="1" applyAlignment="1">
      <alignment horizontal="center" vertical="top" wrapText="1"/>
    </xf>
    <xf numFmtId="3" fontId="9" fillId="16" borderId="10" xfId="0" applyNumberFormat="1" applyFont="1" applyFill="1" applyBorder="1" applyAlignment="1">
      <alignment horizontal="center" vertical="top" wrapText="1"/>
    </xf>
    <xf numFmtId="166" fontId="12" fillId="16" borderId="0" xfId="0" applyNumberFormat="1" applyFont="1" applyFill="1" applyBorder="1" applyAlignment="1">
      <alignment horizontal="center" vertical="top" wrapText="1"/>
    </xf>
    <xf numFmtId="0" fontId="12" fillId="15" borderId="0" xfId="0" applyFont="1" applyFill="1" applyBorder="1" applyAlignment="1">
      <alignment vertical="top" wrapText="1"/>
    </xf>
    <xf numFmtId="0" fontId="10" fillId="15" borderId="9" xfId="0" applyFont="1" applyFill="1" applyBorder="1" applyAlignment="1">
      <alignment vertical="top" wrapText="1"/>
    </xf>
    <xf numFmtId="168" fontId="10" fillId="15" borderId="10" xfId="0" applyNumberFormat="1" applyFont="1" applyFill="1" applyBorder="1" applyAlignment="1">
      <alignment horizontal="center" vertical="top" wrapText="1"/>
    </xf>
    <xf numFmtId="0" fontId="13" fillId="0" borderId="9" xfId="0" applyFont="1" applyFill="1" applyBorder="1" applyAlignment="1">
      <alignment vertical="top" wrapText="1"/>
    </xf>
    <xf numFmtId="182" fontId="10" fillId="0" borderId="8" xfId="0" applyNumberFormat="1" applyFont="1" applyFill="1" applyBorder="1" applyAlignment="1">
      <alignment horizontal="center" vertical="top" wrapText="1"/>
    </xf>
    <xf numFmtId="217" fontId="17" fillId="0" borderId="8" xfId="0" applyNumberFormat="1" applyFont="1" applyFill="1" applyBorder="1" applyAlignment="1">
      <alignment horizontal="center" vertical="top" wrapText="1"/>
    </xf>
    <xf numFmtId="217" fontId="9" fillId="0" borderId="8" xfId="0" applyNumberFormat="1" applyFont="1" applyFill="1" applyBorder="1" applyAlignment="1">
      <alignment horizontal="center" vertical="top" wrapText="1"/>
    </xf>
    <xf numFmtId="216" fontId="10" fillId="0" borderId="10" xfId="0" applyNumberFormat="1" applyFont="1" applyFill="1" applyBorder="1" applyAlignment="1">
      <alignment horizontal="center" vertical="top" wrapText="1"/>
    </xf>
    <xf numFmtId="224" fontId="10" fillId="0" borderId="10" xfId="0" applyNumberFormat="1" applyFont="1" applyFill="1" applyBorder="1" applyAlignment="1">
      <alignment horizontal="center" vertical="top" wrapText="1"/>
    </xf>
    <xf numFmtId="217" fontId="23" fillId="0" borderId="10" xfId="0" applyNumberFormat="1" applyFont="1" applyFill="1" applyBorder="1" applyAlignment="1">
      <alignment horizontal="center" vertical="top" wrapText="1"/>
    </xf>
    <xf numFmtId="182" fontId="10" fillId="7" borderId="8" xfId="0" applyNumberFormat="1" applyFont="1" applyFill="1" applyBorder="1" applyAlignment="1">
      <alignment horizontal="center" vertical="top" wrapText="1"/>
    </xf>
    <xf numFmtId="171" fontId="11" fillId="7" borderId="8" xfId="0" applyNumberFormat="1" applyFont="1" applyFill="1" applyBorder="1" applyAlignment="1">
      <alignment horizontal="center" vertical="top" wrapText="1"/>
    </xf>
    <xf numFmtId="217" fontId="17" fillId="7" borderId="8" xfId="0" applyNumberFormat="1" applyFont="1" applyFill="1" applyBorder="1" applyAlignment="1">
      <alignment horizontal="center" vertical="top" wrapText="1"/>
    </xf>
    <xf numFmtId="217" fontId="9" fillId="7" borderId="8" xfId="0" applyNumberFormat="1" applyFont="1" applyFill="1" applyBorder="1" applyAlignment="1">
      <alignment horizontal="center" vertical="top" wrapText="1"/>
    </xf>
    <xf numFmtId="224" fontId="10" fillId="7" borderId="10" xfId="0" applyNumberFormat="1" applyFont="1" applyFill="1" applyBorder="1" applyAlignment="1">
      <alignment horizontal="center" vertical="top" wrapText="1"/>
    </xf>
    <xf numFmtId="217" fontId="23" fillId="29" borderId="10" xfId="0" applyNumberFormat="1" applyFont="1" applyFill="1" applyBorder="1" applyAlignment="1">
      <alignment horizontal="center" vertical="top" wrapText="1"/>
    </xf>
    <xf numFmtId="217" fontId="9" fillId="27" borderId="8" xfId="0" applyNumberFormat="1" applyFont="1" applyFill="1" applyBorder="1" applyAlignment="1">
      <alignment horizontal="center" vertical="top" wrapText="1"/>
    </xf>
    <xf numFmtId="0" fontId="10" fillId="0" borderId="0" xfId="0" applyFont="1" applyFill="1" applyBorder="1" applyAlignment="1">
      <alignment vertical="top" wrapText="1"/>
    </xf>
    <xf numFmtId="251" fontId="10" fillId="0" borderId="8" xfId="0" applyNumberFormat="1" applyFont="1" applyFill="1" applyBorder="1" applyAlignment="1">
      <alignment horizontal="center" vertical="top" wrapText="1"/>
    </xf>
    <xf numFmtId="183" fontId="17" fillId="0" borderId="8" xfId="0" applyNumberFormat="1" applyFont="1" applyFill="1" applyBorder="1" applyAlignment="1">
      <alignment horizontal="center" vertical="top" wrapText="1"/>
    </xf>
    <xf numFmtId="183" fontId="9" fillId="0" borderId="8" xfId="0" applyNumberFormat="1" applyFont="1" applyFill="1" applyBorder="1" applyAlignment="1">
      <alignment horizontal="center" vertical="top" wrapText="1"/>
    </xf>
    <xf numFmtId="184" fontId="10" fillId="0" borderId="10" xfId="0" applyNumberFormat="1" applyFont="1" applyFill="1" applyBorder="1" applyAlignment="1">
      <alignment horizontal="center" vertical="top" wrapText="1"/>
    </xf>
    <xf numFmtId="183" fontId="23" fillId="0" borderId="10" xfId="0" applyNumberFormat="1" applyFont="1" applyFill="1" applyBorder="1" applyAlignment="1">
      <alignment horizontal="center" vertical="top" wrapText="1"/>
    </xf>
    <xf numFmtId="0" fontId="24" fillId="0" borderId="8" xfId="0" applyFont="1" applyFill="1" applyBorder="1" applyAlignment="1">
      <alignment vertical="top"/>
    </xf>
    <xf numFmtId="183" fontId="24" fillId="0" borderId="8" xfId="0" applyNumberFormat="1" applyFont="1" applyFill="1" applyBorder="1" applyAlignment="1">
      <alignment horizontal="center" vertical="top"/>
    </xf>
    <xf numFmtId="183" fontId="12" fillId="0" borderId="8" xfId="0" applyNumberFormat="1" applyFont="1" applyFill="1" applyBorder="1" applyAlignment="1">
      <alignment horizontal="center" vertical="top" wrapText="1"/>
    </xf>
    <xf numFmtId="217" fontId="24" fillId="29" borderId="8" xfId="0" applyNumberFormat="1" applyFont="1" applyFill="1" applyBorder="1" applyAlignment="1">
      <alignment horizontal="center" vertical="top"/>
    </xf>
    <xf numFmtId="217" fontId="24" fillId="0" borderId="8" xfId="0" applyNumberFormat="1" applyFont="1" applyFill="1" applyBorder="1" applyAlignment="1">
      <alignment horizontal="center" vertical="top"/>
    </xf>
    <xf numFmtId="183" fontId="27" fillId="7" borderId="8" xfId="0" applyNumberFormat="1" applyFont="1" applyFill="1" applyBorder="1" applyAlignment="1">
      <alignment horizontal="center" vertical="top" wrapText="1"/>
    </xf>
    <xf numFmtId="183" fontId="9" fillId="7" borderId="8" xfId="0" applyNumberFormat="1" applyFont="1" applyFill="1" applyBorder="1" applyAlignment="1">
      <alignment horizontal="center" vertical="top" wrapText="1"/>
    </xf>
    <xf numFmtId="183" fontId="24" fillId="29" borderId="8" xfId="0" applyNumberFormat="1" applyFont="1" applyFill="1" applyBorder="1" applyAlignment="1">
      <alignment horizontal="center" vertical="top"/>
    </xf>
    <xf numFmtId="183" fontId="27" fillId="0" borderId="8" xfId="0" applyNumberFormat="1" applyFont="1" applyFill="1" applyBorder="1" applyAlignment="1">
      <alignment horizontal="center" vertical="top" wrapText="1"/>
    </xf>
    <xf numFmtId="253" fontId="16" fillId="7" borderId="8" xfId="0" applyNumberFormat="1" applyFont="1" applyFill="1" applyBorder="1" applyAlignment="1">
      <alignment horizontal="center" vertical="top" wrapText="1"/>
    </xf>
    <xf numFmtId="188" fontId="17" fillId="0" borderId="8" xfId="0" applyNumberFormat="1" applyFont="1" applyFill="1" applyBorder="1" applyAlignment="1">
      <alignment horizontal="center" vertical="top" wrapText="1"/>
    </xf>
    <xf numFmtId="188" fontId="9" fillId="0" borderId="8" xfId="0" applyNumberFormat="1" applyFont="1" applyFill="1" applyBorder="1" applyAlignment="1">
      <alignment horizontal="center" vertical="top" wrapText="1"/>
    </xf>
    <xf numFmtId="187" fontId="10" fillId="0" borderId="10" xfId="0" applyNumberFormat="1" applyFont="1" applyFill="1" applyBorder="1" applyAlignment="1">
      <alignment horizontal="center" vertical="top" wrapText="1"/>
    </xf>
    <xf numFmtId="186" fontId="10" fillId="0" borderId="10" xfId="0" applyNumberFormat="1" applyFont="1" applyFill="1" applyBorder="1" applyAlignment="1">
      <alignment horizontal="center" vertical="top" wrapText="1"/>
    </xf>
    <xf numFmtId="189" fontId="9" fillId="0" borderId="8" xfId="0" applyNumberFormat="1" applyFont="1" applyFill="1" applyBorder="1" applyAlignment="1">
      <alignment horizontal="center" vertical="top" wrapText="1"/>
    </xf>
    <xf numFmtId="188" fontId="23" fillId="0" borderId="10" xfId="0" applyNumberFormat="1" applyFont="1" applyFill="1" applyBorder="1" applyAlignment="1">
      <alignment horizontal="center" vertical="top" wrapText="1"/>
    </xf>
    <xf numFmtId="188" fontId="24" fillId="0" borderId="8" xfId="0" applyNumberFormat="1" applyFont="1" applyFill="1" applyBorder="1" applyAlignment="1">
      <alignment horizontal="center" vertical="top"/>
    </xf>
    <xf numFmtId="188" fontId="17" fillId="7" borderId="8" xfId="0" applyNumberFormat="1" applyFont="1" applyFill="1" applyBorder="1" applyAlignment="1">
      <alignment horizontal="center" vertical="top" wrapText="1"/>
    </xf>
    <xf numFmtId="188" fontId="9" fillId="7" borderId="8" xfId="0" applyNumberFormat="1" applyFont="1" applyFill="1" applyBorder="1" applyAlignment="1">
      <alignment horizontal="center" vertical="top" wrapText="1"/>
    </xf>
    <xf numFmtId="187" fontId="10" fillId="7" borderId="10" xfId="0" applyNumberFormat="1" applyFont="1" applyFill="1" applyBorder="1" applyAlignment="1">
      <alignment horizontal="center" vertical="top" wrapText="1"/>
    </xf>
    <xf numFmtId="186" fontId="10" fillId="7" borderId="10" xfId="0" applyNumberFormat="1" applyFont="1" applyFill="1" applyBorder="1" applyAlignment="1">
      <alignment horizontal="center" vertical="top" wrapText="1"/>
    </xf>
    <xf numFmtId="189" fontId="9" fillId="7" borderId="8" xfId="0" applyNumberFormat="1" applyFont="1" applyFill="1" applyBorder="1" applyAlignment="1">
      <alignment horizontal="center" vertical="top" wrapText="1"/>
    </xf>
    <xf numFmtId="188" fontId="23" fillId="29" borderId="10" xfId="0" applyNumberFormat="1" applyFont="1" applyFill="1" applyBorder="1" applyAlignment="1">
      <alignment horizontal="center" vertical="top" wrapText="1"/>
    </xf>
    <xf numFmtId="188" fontId="24" fillId="29" borderId="8" xfId="0" applyNumberFormat="1" applyFont="1" applyFill="1" applyBorder="1" applyAlignment="1">
      <alignment horizontal="center" vertical="top"/>
    </xf>
    <xf numFmtId="0" fontId="9" fillId="0" borderId="9" xfId="0" applyFont="1" applyFill="1" applyBorder="1" applyAlignment="1">
      <alignment horizontal="center" vertical="top" wrapText="1"/>
    </xf>
    <xf numFmtId="3" fontId="9" fillId="15" borderId="10" xfId="0" applyNumberFormat="1" applyFont="1" applyFill="1" applyBorder="1" applyAlignment="1">
      <alignment horizontal="center" vertical="top" wrapText="1"/>
    </xf>
    <xf numFmtId="0" fontId="11" fillId="14" borderId="8" xfId="0" applyFont="1" applyFill="1" applyBorder="1" applyAlignment="1">
      <alignment vertical="top" wrapText="1"/>
    </xf>
    <xf numFmtId="188" fontId="9" fillId="27" borderId="8" xfId="0" applyNumberFormat="1" applyFont="1" applyFill="1" applyBorder="1" applyAlignment="1">
      <alignment horizontal="center" vertical="top" wrapText="1"/>
    </xf>
    <xf numFmtId="0" fontId="17" fillId="0" borderId="8" xfId="0" applyFont="1" applyFill="1" applyBorder="1" applyAlignment="1">
      <alignment horizontal="center" vertical="top" wrapText="1"/>
    </xf>
    <xf numFmtId="0" fontId="17" fillId="14" borderId="8" xfId="0" applyFont="1" applyFill="1" applyBorder="1" applyAlignment="1">
      <alignment horizontal="center" vertical="top" wrapText="1"/>
    </xf>
    <xf numFmtId="164" fontId="23" fillId="26" borderId="10" xfId="0" applyNumberFormat="1" applyFont="1" applyFill="1" applyBorder="1" applyAlignment="1">
      <alignment horizontal="center" vertical="top" wrapText="1"/>
    </xf>
    <xf numFmtId="164" fontId="24" fillId="0" borderId="10" xfId="0" applyNumberFormat="1" applyFont="1" applyFill="1" applyBorder="1" applyAlignment="1">
      <alignment horizontal="center" vertical="top"/>
    </xf>
    <xf numFmtId="180" fontId="10" fillId="15" borderId="8" xfId="0" applyNumberFormat="1" applyFont="1" applyFill="1" applyBorder="1" applyAlignment="1">
      <alignment horizontal="center" vertical="top" wrapText="1"/>
    </xf>
    <xf numFmtId="164" fontId="12" fillId="15" borderId="8" xfId="0" applyNumberFormat="1" applyFont="1" applyFill="1" applyBorder="1" applyAlignment="1">
      <alignment horizontal="center" vertical="top" wrapText="1"/>
    </xf>
    <xf numFmtId="164" fontId="9" fillId="15" borderId="8" xfId="0" applyNumberFormat="1" applyFont="1" applyFill="1" applyBorder="1" applyAlignment="1">
      <alignment horizontal="center" vertical="top" wrapText="1"/>
    </xf>
    <xf numFmtId="181" fontId="10" fillId="15" borderId="10" xfId="0" applyNumberFormat="1" applyFont="1" applyFill="1" applyBorder="1" applyAlignment="1">
      <alignment horizontal="center" vertical="top" wrapText="1"/>
    </xf>
    <xf numFmtId="164" fontId="23" fillId="31" borderId="10" xfId="0" applyNumberFormat="1" applyFont="1" applyFill="1" applyBorder="1" applyAlignment="1">
      <alignment horizontal="center" vertical="top" wrapText="1"/>
    </xf>
    <xf numFmtId="164" fontId="24" fillId="31" borderId="8" xfId="0" applyNumberFormat="1" applyFont="1" applyFill="1" applyBorder="1" applyAlignment="1">
      <alignment horizontal="center" vertical="top"/>
    </xf>
    <xf numFmtId="0" fontId="10" fillId="7" borderId="0" xfId="0" applyFont="1" applyFill="1" applyBorder="1" applyAlignment="1">
      <alignment vertical="top" wrapText="1"/>
    </xf>
    <xf numFmtId="180" fontId="10" fillId="0" borderId="10" xfId="0" applyNumberFormat="1" applyFont="1" applyFill="1" applyBorder="1" applyAlignment="1">
      <alignment horizontal="center" vertical="top" wrapText="1"/>
    </xf>
    <xf numFmtId="164" fontId="9" fillId="0" borderId="10" xfId="0" applyNumberFormat="1" applyFont="1" applyFill="1" applyBorder="1" applyAlignment="1">
      <alignment horizontal="center" vertical="top" wrapText="1"/>
    </xf>
    <xf numFmtId="0" fontId="25" fillId="0" borderId="10" xfId="0" applyFont="1" applyFill="1" applyBorder="1"/>
    <xf numFmtId="180" fontId="10" fillId="7" borderId="10" xfId="0" applyNumberFormat="1" applyFont="1" applyFill="1" applyBorder="1" applyAlignment="1">
      <alignment horizontal="center" vertical="top" wrapText="1"/>
    </xf>
    <xf numFmtId="164" fontId="10" fillId="7" borderId="8" xfId="0" applyNumberFormat="1" applyFont="1" applyFill="1" applyBorder="1" applyAlignment="1">
      <alignment horizontal="center" vertical="top" wrapText="1"/>
    </xf>
    <xf numFmtId="167" fontId="10" fillId="0" borderId="10" xfId="0" applyNumberFormat="1" applyFont="1" applyFill="1" applyBorder="1" applyAlignment="1">
      <alignment horizontal="center" vertical="top" wrapText="1"/>
    </xf>
    <xf numFmtId="191" fontId="11" fillId="0" borderId="10" xfId="0" applyNumberFormat="1" applyFont="1" applyFill="1" applyBorder="1" applyAlignment="1">
      <alignment horizontal="center" vertical="top" wrapText="1"/>
    </xf>
    <xf numFmtId="191" fontId="11" fillId="0" borderId="8" xfId="0" applyNumberFormat="1" applyFont="1" applyFill="1" applyBorder="1" applyAlignment="1">
      <alignment horizontal="center" vertical="top" wrapText="1"/>
    </xf>
    <xf numFmtId="2" fontId="10" fillId="32" borderId="0" xfId="0" applyNumberFormat="1" applyFont="1" applyFill="1" applyBorder="1" applyAlignment="1">
      <alignment horizontal="center" vertical="top" wrapText="1"/>
    </xf>
    <xf numFmtId="183" fontId="12" fillId="7" borderId="8" xfId="0" applyNumberFormat="1" applyFont="1" applyFill="1" applyBorder="1" applyAlignment="1">
      <alignment horizontal="center" vertical="top" wrapText="1"/>
    </xf>
    <xf numFmtId="251" fontId="10" fillId="7" borderId="8" xfId="0" applyNumberFormat="1" applyFont="1" applyFill="1" applyBorder="1" applyAlignment="1">
      <alignment horizontal="center" vertical="top" wrapText="1"/>
    </xf>
    <xf numFmtId="183" fontId="17" fillId="7" borderId="8" xfId="0" applyNumberFormat="1" applyFont="1" applyFill="1" applyBorder="1" applyAlignment="1">
      <alignment horizontal="center" vertical="top" wrapText="1"/>
    </xf>
    <xf numFmtId="184" fontId="10" fillId="7" borderId="10" xfId="0" applyNumberFormat="1" applyFont="1" applyFill="1" applyBorder="1" applyAlignment="1">
      <alignment horizontal="center" vertical="top" wrapText="1"/>
    </xf>
    <xf numFmtId="1" fontId="10" fillId="7" borderId="10" xfId="0" applyNumberFormat="1" applyFont="1" applyFill="1" applyBorder="1" applyAlignment="1">
      <alignment horizontal="center" vertical="top" wrapText="1"/>
    </xf>
    <xf numFmtId="183" fontId="23" fillId="29" borderId="10" xfId="0" applyNumberFormat="1" applyFont="1" applyFill="1" applyBorder="1" applyAlignment="1">
      <alignment horizontal="center" vertical="top" wrapText="1"/>
    </xf>
    <xf numFmtId="1" fontId="10" fillId="0" borderId="10" xfId="0" applyNumberFormat="1" applyFont="1" applyFill="1" applyBorder="1" applyAlignment="1">
      <alignment horizontal="center" vertical="top" wrapText="1"/>
    </xf>
    <xf numFmtId="184" fontId="10" fillId="16" borderId="10" xfId="0" applyNumberFormat="1" applyFont="1" applyFill="1" applyBorder="1" applyAlignment="1">
      <alignment horizontal="center" vertical="top" wrapText="1"/>
    </xf>
    <xf numFmtId="192" fontId="12" fillId="0" borderId="8" xfId="0" applyNumberFormat="1" applyFont="1" applyFill="1" applyBorder="1" applyAlignment="1">
      <alignment horizontal="center" vertical="top" wrapText="1"/>
    </xf>
    <xf numFmtId="185" fontId="10" fillId="0" borderId="10" xfId="0" applyNumberFormat="1" applyFont="1" applyFill="1" applyBorder="1" applyAlignment="1">
      <alignment horizontal="center" vertical="top" wrapText="1"/>
    </xf>
    <xf numFmtId="183" fontId="9" fillId="0" borderId="10" xfId="0" applyNumberFormat="1" applyFont="1" applyFill="1" applyBorder="1" applyAlignment="1">
      <alignment horizontal="center" vertical="top" wrapText="1"/>
    </xf>
    <xf numFmtId="183" fontId="24" fillId="0" borderId="10" xfId="0" applyNumberFormat="1" applyFont="1" applyFill="1" applyBorder="1" applyAlignment="1">
      <alignment horizontal="center" vertical="top"/>
    </xf>
    <xf numFmtId="195" fontId="10" fillId="7" borderId="8" xfId="0" applyNumberFormat="1" applyFont="1" applyFill="1" applyBorder="1" applyAlignment="1">
      <alignment horizontal="center" vertical="top" wrapText="1"/>
    </xf>
    <xf numFmtId="165" fontId="12" fillId="7" borderId="8" xfId="0" applyNumberFormat="1" applyFont="1" applyFill="1" applyBorder="1" applyAlignment="1">
      <alignment horizontal="center" vertical="top" wrapText="1"/>
    </xf>
    <xf numFmtId="165" fontId="24" fillId="29" borderId="8" xfId="0" applyNumberFormat="1" applyFont="1" applyFill="1" applyBorder="1" applyAlignment="1">
      <alignment horizontal="center" vertical="top"/>
    </xf>
    <xf numFmtId="165" fontId="12" fillId="0" borderId="8" xfId="0" applyNumberFormat="1" applyFont="1" applyFill="1" applyBorder="1" applyAlignment="1">
      <alignment horizontal="center" vertical="top" wrapText="1"/>
    </xf>
    <xf numFmtId="165" fontId="24" fillId="0" borderId="8" xfId="0" applyNumberFormat="1" applyFont="1" applyFill="1" applyBorder="1" applyAlignment="1">
      <alignment horizontal="center" vertical="top"/>
    </xf>
    <xf numFmtId="0" fontId="9" fillId="0" borderId="9" xfId="0" applyFont="1" applyFill="1" applyBorder="1" applyAlignment="1">
      <alignment horizontal="centerContinuous" vertical="top" wrapText="1"/>
    </xf>
    <xf numFmtId="183" fontId="9" fillId="27" borderId="8" xfId="0" applyNumberFormat="1" applyFont="1" applyFill="1" applyBorder="1" applyAlignment="1">
      <alignment horizontal="center" vertical="top" wrapText="1"/>
    </xf>
    <xf numFmtId="165" fontId="17" fillId="7" borderId="8" xfId="0" applyNumberFormat="1" applyFont="1" applyFill="1" applyBorder="1" applyAlignment="1">
      <alignment horizontal="center" vertical="top" wrapText="1"/>
    </xf>
    <xf numFmtId="165" fontId="9" fillId="7" borderId="8" xfId="0" applyNumberFormat="1" applyFont="1" applyFill="1" applyBorder="1" applyAlignment="1">
      <alignment horizontal="center" vertical="top" wrapText="1"/>
    </xf>
    <xf numFmtId="214" fontId="10" fillId="7" borderId="10" xfId="0" applyNumberFormat="1" applyFont="1" applyFill="1" applyBorder="1" applyAlignment="1">
      <alignment horizontal="center" vertical="top" wrapText="1"/>
    </xf>
    <xf numFmtId="213" fontId="10" fillId="7" borderId="10" xfId="0" applyNumberFormat="1" applyFont="1" applyFill="1" applyBorder="1" applyAlignment="1">
      <alignment horizontal="center" vertical="top" wrapText="1"/>
    </xf>
    <xf numFmtId="165" fontId="23" fillId="29" borderId="10" xfId="0" applyNumberFormat="1" applyFont="1" applyFill="1" applyBorder="1" applyAlignment="1">
      <alignment horizontal="center" vertical="top" wrapText="1"/>
    </xf>
    <xf numFmtId="165" fontId="17" fillId="0" borderId="8" xfId="0" applyNumberFormat="1" applyFont="1" applyFill="1" applyBorder="1" applyAlignment="1">
      <alignment horizontal="center" vertical="top" wrapText="1"/>
    </xf>
    <xf numFmtId="165" fontId="9" fillId="0" borderId="8" xfId="0" applyNumberFormat="1" applyFont="1" applyFill="1" applyBorder="1" applyAlignment="1">
      <alignment horizontal="center" vertical="top" wrapText="1"/>
    </xf>
    <xf numFmtId="214" fontId="10" fillId="0" borderId="10" xfId="0" applyNumberFormat="1" applyFont="1" applyFill="1" applyBorder="1" applyAlignment="1">
      <alignment horizontal="center" vertical="top" wrapText="1"/>
    </xf>
    <xf numFmtId="213" fontId="10" fillId="0" borderId="10" xfId="0" applyNumberFormat="1" applyFont="1" applyFill="1" applyBorder="1" applyAlignment="1">
      <alignment horizontal="center" vertical="top" wrapText="1"/>
    </xf>
    <xf numFmtId="165" fontId="23" fillId="0" borderId="10" xfId="0" applyNumberFormat="1" applyFont="1" applyFill="1" applyBorder="1" applyAlignment="1">
      <alignment horizontal="center" vertical="top" wrapText="1"/>
    </xf>
    <xf numFmtId="165" fontId="10" fillId="0" borderId="8" xfId="0" applyNumberFormat="1" applyFont="1" applyFill="1" applyBorder="1" applyAlignment="1">
      <alignment horizontal="center" vertical="top" wrapText="1"/>
    </xf>
    <xf numFmtId="165" fontId="10" fillId="7" borderId="8" xfId="0" applyNumberFormat="1" applyFont="1" applyFill="1" applyBorder="1" applyAlignment="1">
      <alignment horizontal="center" vertical="top" wrapText="1"/>
    </xf>
    <xf numFmtId="165" fontId="9" fillId="27" borderId="8" xfId="0" applyNumberFormat="1" applyFont="1" applyFill="1" applyBorder="1" applyAlignment="1">
      <alignment horizontal="center" vertical="top" wrapText="1"/>
    </xf>
    <xf numFmtId="195" fontId="10" fillId="0" borderId="10" xfId="0" applyNumberFormat="1" applyFont="1" applyFill="1" applyBorder="1" applyAlignment="1">
      <alignment horizontal="center" vertical="top" wrapText="1"/>
    </xf>
    <xf numFmtId="195" fontId="10" fillId="7" borderId="10" xfId="0" applyNumberFormat="1" applyFont="1" applyFill="1" applyBorder="1" applyAlignment="1">
      <alignment horizontal="center" vertical="top" wrapText="1"/>
    </xf>
    <xf numFmtId="202" fontId="10" fillId="0" borderId="10" xfId="0" applyNumberFormat="1" applyFont="1" applyFill="1" applyBorder="1" applyAlignment="1">
      <alignment horizontal="center" vertical="top" wrapText="1"/>
    </xf>
    <xf numFmtId="201" fontId="12" fillId="0" borderId="8" xfId="0" applyNumberFormat="1" applyFont="1" applyFill="1" applyBorder="1" applyAlignment="1">
      <alignment horizontal="center" vertical="top" wrapText="1"/>
    </xf>
    <xf numFmtId="201" fontId="9" fillId="0" borderId="8" xfId="0" applyNumberFormat="1" applyFont="1" applyFill="1" applyBorder="1" applyAlignment="1">
      <alignment horizontal="center" vertical="top" wrapText="1"/>
    </xf>
    <xf numFmtId="200" fontId="10" fillId="0" borderId="10" xfId="0" applyNumberFormat="1" applyFont="1" applyFill="1" applyBorder="1" applyAlignment="1">
      <alignment horizontal="center" vertical="top" wrapText="1"/>
    </xf>
    <xf numFmtId="199" fontId="10" fillId="0" borderId="10" xfId="0" applyNumberFormat="1" applyFont="1" applyFill="1" applyBorder="1" applyAlignment="1">
      <alignment horizontal="center" vertical="top" wrapText="1"/>
    </xf>
    <xf numFmtId="201" fontId="24" fillId="0" borderId="8" xfId="0" applyNumberFormat="1" applyFont="1" applyFill="1" applyBorder="1" applyAlignment="1">
      <alignment horizontal="center" vertical="top"/>
    </xf>
    <xf numFmtId="196" fontId="10" fillId="0" borderId="10" xfId="0" applyNumberFormat="1" applyFont="1" applyFill="1" applyBorder="1" applyAlignment="1">
      <alignment horizontal="center" vertical="top" wrapText="1"/>
    </xf>
    <xf numFmtId="197" fontId="10" fillId="7" borderId="10" xfId="0" applyNumberFormat="1" applyFont="1" applyFill="1" applyBorder="1" applyAlignment="1">
      <alignment horizontal="center" vertical="top" wrapText="1"/>
    </xf>
    <xf numFmtId="201" fontId="9" fillId="27" borderId="8" xfId="0" applyNumberFormat="1" applyFont="1" applyFill="1" applyBorder="1" applyAlignment="1">
      <alignment horizontal="center" vertical="top" wrapText="1"/>
    </xf>
    <xf numFmtId="170" fontId="13" fillId="7" borderId="8" xfId="0" applyNumberFormat="1" applyFont="1" applyFill="1" applyBorder="1" applyAlignment="1">
      <alignment horizontal="center" vertical="top" wrapText="1"/>
    </xf>
    <xf numFmtId="248" fontId="11" fillId="0" borderId="8" xfId="0" applyNumberFormat="1" applyFont="1" applyFill="1" applyBorder="1" applyAlignment="1">
      <alignment horizontal="center" vertical="top" wrapText="1"/>
    </xf>
    <xf numFmtId="170" fontId="13" fillId="0" borderId="8" xfId="0" applyNumberFormat="1" applyFont="1" applyFill="1" applyBorder="1" applyAlignment="1">
      <alignment horizontal="center" vertical="top" wrapText="1"/>
    </xf>
    <xf numFmtId="0" fontId="24" fillId="29" borderId="8" xfId="0" applyFont="1" applyFill="1" applyBorder="1" applyAlignment="1">
      <alignment vertical="top"/>
    </xf>
    <xf numFmtId="202" fontId="10" fillId="0" borderId="8" xfId="0" applyNumberFormat="1" applyFont="1" applyFill="1" applyBorder="1" applyAlignment="1">
      <alignment horizontal="center" vertical="top" wrapText="1"/>
    </xf>
    <xf numFmtId="198" fontId="10" fillId="0" borderId="8" xfId="0" applyNumberFormat="1" applyFont="1" applyFill="1" applyBorder="1" applyAlignment="1">
      <alignment horizontal="center" vertical="top" wrapText="1"/>
    </xf>
    <xf numFmtId="231" fontId="10" fillId="7" borderId="8" xfId="0" applyNumberFormat="1" applyFont="1" applyFill="1" applyBorder="1" applyAlignment="1">
      <alignment horizontal="center" vertical="top" wrapText="1"/>
    </xf>
    <xf numFmtId="232" fontId="12" fillId="7" borderId="8" xfId="0" applyNumberFormat="1" applyFont="1" applyFill="1" applyBorder="1" applyAlignment="1">
      <alignment horizontal="center" vertical="top" wrapText="1"/>
    </xf>
    <xf numFmtId="232" fontId="24" fillId="29" borderId="8" xfId="0" applyNumberFormat="1" applyFont="1" applyFill="1" applyBorder="1" applyAlignment="1">
      <alignment horizontal="center" vertical="top"/>
    </xf>
    <xf numFmtId="193" fontId="10" fillId="7" borderId="8" xfId="0" applyNumberFormat="1" applyFont="1" applyFill="1" applyBorder="1" applyAlignment="1">
      <alignment horizontal="center" vertical="top" wrapText="1"/>
    </xf>
    <xf numFmtId="194" fontId="12" fillId="7" borderId="8" xfId="0" applyNumberFormat="1" applyFont="1" applyFill="1" applyBorder="1" applyAlignment="1">
      <alignment horizontal="center" vertical="top" wrapText="1"/>
    </xf>
    <xf numFmtId="194" fontId="24" fillId="29" borderId="8" xfId="0" applyNumberFormat="1" applyFont="1" applyFill="1" applyBorder="1" applyAlignment="1">
      <alignment horizontal="center" vertical="top"/>
    </xf>
    <xf numFmtId="182" fontId="10" fillId="0" borderId="10" xfId="0" applyNumberFormat="1" applyFont="1" applyFill="1" applyBorder="1" applyAlignment="1">
      <alignment horizontal="center" vertical="top" wrapText="1"/>
    </xf>
    <xf numFmtId="183" fontId="24" fillId="0" borderId="0" xfId="0" applyNumberFormat="1" applyFont="1" applyFill="1" applyBorder="1" applyAlignment="1">
      <alignment horizontal="center" vertical="top"/>
    </xf>
    <xf numFmtId="0" fontId="24" fillId="31" borderId="8" xfId="0" applyFont="1" applyFill="1" applyBorder="1" applyAlignment="1">
      <alignment horizontal="center" vertical="top"/>
    </xf>
    <xf numFmtId="1" fontId="24" fillId="0" borderId="8" xfId="0" applyNumberFormat="1" applyFont="1" applyFill="1" applyBorder="1" applyAlignment="1">
      <alignment horizontal="center" vertical="top"/>
    </xf>
    <xf numFmtId="1" fontId="24" fillId="29" borderId="8" xfId="0" applyNumberFormat="1" applyFont="1" applyFill="1" applyBorder="1" applyAlignment="1">
      <alignment horizontal="center" vertical="top"/>
    </xf>
    <xf numFmtId="0" fontId="10" fillId="16" borderId="0" xfId="0" applyFont="1" applyFill="1" applyBorder="1" applyAlignment="1">
      <alignment vertical="top" wrapText="1"/>
    </xf>
    <xf numFmtId="0" fontId="10" fillId="16" borderId="9" xfId="0" applyFont="1" applyFill="1" applyBorder="1" applyAlignment="1">
      <alignment vertical="top" wrapText="1"/>
    </xf>
    <xf numFmtId="2" fontId="16" fillId="16" borderId="8" xfId="0" applyNumberFormat="1" applyFont="1" applyFill="1" applyBorder="1" applyAlignment="1">
      <alignment horizontal="center" vertical="top" wrapText="1"/>
    </xf>
    <xf numFmtId="164" fontId="12" fillId="16" borderId="8" xfId="0" applyNumberFormat="1" applyFont="1" applyFill="1" applyBorder="1" applyAlignment="1">
      <alignment horizontal="center" vertical="top" wrapText="1"/>
    </xf>
    <xf numFmtId="164" fontId="9" fillId="16" borderId="8" xfId="0" applyNumberFormat="1" applyFont="1" applyFill="1" applyBorder="1" applyAlignment="1">
      <alignment horizontal="center" vertical="top" wrapText="1"/>
    </xf>
    <xf numFmtId="166" fontId="9" fillId="16" borderId="10" xfId="0" applyNumberFormat="1" applyFont="1" applyFill="1" applyBorder="1" applyAlignment="1">
      <alignment horizontal="center" vertical="top" wrapText="1"/>
    </xf>
    <xf numFmtId="0" fontId="11" fillId="0" borderId="8" xfId="0" applyFont="1" applyFill="1" applyBorder="1" applyAlignment="1">
      <alignment vertical="top" wrapText="1"/>
    </xf>
    <xf numFmtId="0" fontId="10" fillId="14" borderId="8" xfId="0" applyFont="1" applyFill="1" applyBorder="1" applyAlignment="1">
      <alignment horizontal="center" vertical="top"/>
    </xf>
    <xf numFmtId="164" fontId="13" fillId="0" borderId="8" xfId="0" applyNumberFormat="1" applyFont="1" applyFill="1" applyBorder="1" applyAlignment="1">
      <alignment horizontal="center" vertical="top" wrapText="1"/>
    </xf>
    <xf numFmtId="0" fontId="14" fillId="7" borderId="9" xfId="0" applyFont="1" applyFill="1" applyBorder="1" applyAlignment="1">
      <alignment vertical="top" wrapText="1"/>
    </xf>
    <xf numFmtId="164" fontId="13" fillId="7" borderId="8" xfId="0" applyNumberFormat="1" applyFont="1" applyFill="1" applyBorder="1" applyAlignment="1">
      <alignment horizontal="center" vertical="top" wrapText="1"/>
    </xf>
    <xf numFmtId="0" fontId="14" fillId="0" borderId="9" xfId="0" applyFont="1" applyFill="1" applyBorder="1" applyAlignment="1">
      <alignment vertical="top" wrapText="1"/>
    </xf>
    <xf numFmtId="0" fontId="9" fillId="12" borderId="0" xfId="0" applyFont="1" applyFill="1" applyBorder="1" applyAlignment="1">
      <alignment vertical="top" wrapText="1"/>
    </xf>
    <xf numFmtId="219" fontId="12" fillId="0" borderId="8" xfId="0" applyNumberFormat="1" applyFont="1" applyFill="1" applyBorder="1" applyAlignment="1">
      <alignment horizontal="center" vertical="top" wrapText="1"/>
    </xf>
    <xf numFmtId="164" fontId="24" fillId="0" borderId="0" xfId="0" applyNumberFormat="1" applyFont="1" applyFill="1" applyBorder="1" applyAlignment="1">
      <alignment horizontal="center" vertical="top"/>
    </xf>
    <xf numFmtId="1" fontId="10" fillId="27" borderId="8" xfId="0" applyNumberFormat="1" applyFont="1" applyFill="1" applyBorder="1" applyAlignment="1">
      <alignment horizontal="center" vertical="top" wrapText="1"/>
    </xf>
    <xf numFmtId="220" fontId="12" fillId="0" borderId="8" xfId="0" applyNumberFormat="1" applyFont="1" applyFill="1" applyBorder="1" applyAlignment="1">
      <alignment horizontal="center" vertical="top" wrapText="1"/>
    </xf>
    <xf numFmtId="215" fontId="10" fillId="7" borderId="8" xfId="0" applyNumberFormat="1" applyFont="1" applyFill="1" applyBorder="1" applyAlignment="1">
      <alignment horizontal="center" vertical="top" wrapText="1"/>
    </xf>
    <xf numFmtId="221" fontId="17" fillId="7" borderId="8" xfId="0" applyNumberFormat="1" applyFont="1" applyFill="1" applyBorder="1" applyAlignment="1">
      <alignment horizontal="center" vertical="top" wrapText="1"/>
    </xf>
    <xf numFmtId="216" fontId="10" fillId="33" borderId="10" xfId="0" applyNumberFormat="1" applyFont="1" applyFill="1" applyBorder="1" applyAlignment="1">
      <alignment horizontal="center" vertical="top" wrapText="1"/>
    </xf>
    <xf numFmtId="216" fontId="10" fillId="7" borderId="10" xfId="0" applyNumberFormat="1" applyFont="1" applyFill="1" applyBorder="1" applyAlignment="1">
      <alignment horizontal="center" vertical="top" wrapText="1"/>
    </xf>
    <xf numFmtId="2" fontId="10" fillId="34" borderId="0" xfId="0" applyNumberFormat="1" applyFont="1" applyFill="1" applyBorder="1" applyAlignment="1">
      <alignment horizontal="center" vertical="top" wrapText="1"/>
    </xf>
    <xf numFmtId="0" fontId="10" fillId="35" borderId="8" xfId="0" applyFont="1" applyFill="1" applyBorder="1" applyAlignment="1">
      <alignment horizontal="center" vertical="top" wrapText="1"/>
    </xf>
    <xf numFmtId="221" fontId="24" fillId="29" borderId="8" xfId="0" applyNumberFormat="1" applyFont="1" applyFill="1" applyBorder="1" applyAlignment="1">
      <alignment horizontal="center" vertical="top"/>
    </xf>
    <xf numFmtId="215" fontId="10" fillId="0" borderId="8" xfId="0" applyNumberFormat="1" applyFont="1" applyFill="1" applyBorder="1" applyAlignment="1">
      <alignment horizontal="center" vertical="top" wrapText="1"/>
    </xf>
    <xf numFmtId="217" fontId="12" fillId="0" borderId="8" xfId="0" applyNumberFormat="1" applyFont="1" applyFill="1" applyBorder="1" applyAlignment="1">
      <alignment horizontal="center" vertical="top" wrapText="1"/>
    </xf>
    <xf numFmtId="218" fontId="12" fillId="0" borderId="8" xfId="0" applyNumberFormat="1" applyFont="1" applyFill="1" applyBorder="1" applyAlignment="1">
      <alignment horizontal="center" vertical="top" wrapText="1"/>
    </xf>
    <xf numFmtId="222" fontId="10" fillId="0" borderId="10" xfId="0" applyNumberFormat="1" applyFont="1" applyFill="1" applyBorder="1" applyAlignment="1">
      <alignment horizontal="center" vertical="top" wrapText="1"/>
    </xf>
    <xf numFmtId="223" fontId="12" fillId="0" borderId="8" xfId="0" applyNumberFormat="1" applyFont="1" applyFill="1" applyBorder="1" applyAlignment="1">
      <alignment horizontal="center" vertical="top" wrapText="1"/>
    </xf>
    <xf numFmtId="0" fontId="9" fillId="35" borderId="0" xfId="0" applyFont="1" applyFill="1" applyBorder="1" applyAlignment="1">
      <alignment vertical="top" wrapText="1"/>
    </xf>
    <xf numFmtId="0" fontId="9" fillId="35" borderId="9" xfId="0" applyFont="1" applyFill="1" applyBorder="1" applyAlignment="1">
      <alignment vertical="top" wrapText="1"/>
    </xf>
    <xf numFmtId="215" fontId="10" fillId="35" borderId="8" xfId="0" applyNumberFormat="1" applyFont="1" applyFill="1" applyBorder="1" applyAlignment="1">
      <alignment horizontal="center" vertical="top" wrapText="1"/>
    </xf>
    <xf numFmtId="166" fontId="10" fillId="35" borderId="8" xfId="0" applyNumberFormat="1" applyFont="1" applyFill="1" applyBorder="1" applyAlignment="1">
      <alignment horizontal="center" vertical="top" wrapText="1"/>
    </xf>
    <xf numFmtId="2" fontId="16" fillId="35" borderId="8" xfId="0" applyNumberFormat="1" applyFont="1" applyFill="1" applyBorder="1" applyAlignment="1">
      <alignment horizontal="center" vertical="top" wrapText="1"/>
    </xf>
    <xf numFmtId="217" fontId="12" fillId="35" borderId="8" xfId="0" applyNumberFormat="1" applyFont="1" applyFill="1" applyBorder="1" applyAlignment="1">
      <alignment horizontal="center" vertical="top" wrapText="1"/>
    </xf>
    <xf numFmtId="170" fontId="13" fillId="35" borderId="8" xfId="0" applyNumberFormat="1" applyFont="1" applyFill="1" applyBorder="1" applyAlignment="1">
      <alignment horizontal="center" vertical="top" wrapText="1"/>
    </xf>
    <xf numFmtId="170" fontId="9" fillId="35" borderId="8" xfId="0" applyNumberFormat="1" applyFont="1" applyFill="1" applyBorder="1" applyAlignment="1">
      <alignment horizontal="center" vertical="top" wrapText="1"/>
    </xf>
    <xf numFmtId="169" fontId="10" fillId="35" borderId="10" xfId="0" applyNumberFormat="1" applyFont="1" applyFill="1" applyBorder="1" applyAlignment="1">
      <alignment horizontal="center" vertical="top" wrapText="1"/>
    </xf>
    <xf numFmtId="0" fontId="10" fillId="35" borderId="10" xfId="0" applyFont="1" applyFill="1" applyBorder="1" applyAlignment="1">
      <alignment horizontal="center" vertical="top" wrapText="1"/>
    </xf>
    <xf numFmtId="168" fontId="10" fillId="35" borderId="10" xfId="0" applyNumberFormat="1" applyFont="1" applyFill="1" applyBorder="1" applyAlignment="1">
      <alignment horizontal="center" vertical="top" wrapText="1"/>
    </xf>
    <xf numFmtId="248" fontId="10" fillId="35" borderId="10" xfId="0" applyNumberFormat="1" applyFont="1" applyFill="1" applyBorder="1" applyAlignment="1">
      <alignment horizontal="center" vertical="top" wrapText="1"/>
    </xf>
    <xf numFmtId="166" fontId="9" fillId="35" borderId="10" xfId="0" applyNumberFormat="1" applyFont="1" applyFill="1" applyBorder="1" applyAlignment="1">
      <alignment horizontal="center" vertical="top" wrapText="1"/>
    </xf>
    <xf numFmtId="166" fontId="12" fillId="35" borderId="0" xfId="0" applyNumberFormat="1" applyFont="1" applyFill="1" applyBorder="1" applyAlignment="1">
      <alignment horizontal="center" vertical="top" wrapText="1"/>
    </xf>
    <xf numFmtId="170" fontId="23" fillId="34" borderId="10" xfId="0" applyNumberFormat="1" applyFont="1" applyFill="1" applyBorder="1" applyAlignment="1">
      <alignment horizontal="center" vertical="top" wrapText="1"/>
    </xf>
    <xf numFmtId="2" fontId="24" fillId="34" borderId="8" xfId="0" applyNumberFormat="1" applyFont="1" applyFill="1" applyBorder="1" applyAlignment="1">
      <alignment horizontal="center" vertical="top"/>
    </xf>
    <xf numFmtId="217" fontId="24" fillId="34" borderId="8" xfId="0" applyNumberFormat="1" applyFont="1" applyFill="1" applyBorder="1" applyAlignment="1">
      <alignment horizontal="center" vertical="top"/>
    </xf>
    <xf numFmtId="221" fontId="9" fillId="27" borderId="8" xfId="0" applyNumberFormat="1" applyFont="1" applyFill="1" applyBorder="1" applyAlignment="1">
      <alignment horizontal="center" vertical="top" wrapText="1"/>
    </xf>
    <xf numFmtId="0" fontId="11" fillId="14" borderId="0" xfId="0" applyFont="1" applyFill="1" applyBorder="1" applyAlignment="1">
      <alignment vertical="top" wrapText="1"/>
    </xf>
    <xf numFmtId="220" fontId="9" fillId="27" borderId="8" xfId="0" applyNumberFormat="1" applyFont="1" applyFill="1" applyBorder="1" applyAlignment="1">
      <alignment horizontal="center" vertical="top" wrapText="1"/>
    </xf>
    <xf numFmtId="181" fontId="10" fillId="0" borderId="10" xfId="0" applyNumberFormat="1" applyFont="1" applyFill="1" applyBorder="1" applyAlignment="1">
      <alignment horizontal="left" vertical="top" wrapText="1"/>
    </xf>
    <xf numFmtId="2" fontId="11" fillId="16" borderId="8" xfId="0" applyNumberFormat="1" applyFont="1" applyFill="1" applyBorder="1" applyAlignment="1">
      <alignment horizontal="center" vertical="top" wrapText="1"/>
    </xf>
    <xf numFmtId="164" fontId="17" fillId="16" borderId="8" xfId="0" applyNumberFormat="1" applyFont="1" applyFill="1" applyBorder="1" applyAlignment="1">
      <alignment horizontal="center" vertical="top" wrapText="1"/>
    </xf>
    <xf numFmtId="181" fontId="10" fillId="16" borderId="10" xfId="0" applyNumberFormat="1" applyFont="1" applyFill="1" applyBorder="1" applyAlignment="1">
      <alignment horizontal="center" vertical="top" wrapText="1"/>
    </xf>
    <xf numFmtId="190" fontId="10" fillId="16" borderId="10" xfId="0" applyNumberFormat="1" applyFont="1" applyFill="1" applyBorder="1" applyAlignment="1">
      <alignment horizontal="center" vertical="top" wrapText="1"/>
    </xf>
    <xf numFmtId="212" fontId="10" fillId="27" borderId="8" xfId="0" applyNumberFormat="1" applyFont="1" applyFill="1" applyBorder="1" applyAlignment="1">
      <alignment horizontal="center" vertical="top" wrapText="1"/>
    </xf>
    <xf numFmtId="0" fontId="18" fillId="0" borderId="8" xfId="0" applyFont="1" applyFill="1" applyBorder="1"/>
    <xf numFmtId="251" fontId="10" fillId="7" borderId="10" xfId="0" applyNumberFormat="1" applyFont="1" applyFill="1" applyBorder="1" applyAlignment="1">
      <alignment horizontal="center" vertical="top" wrapText="1"/>
    </xf>
    <xf numFmtId="185" fontId="10" fillId="7" borderId="10" xfId="0" applyNumberFormat="1" applyFont="1" applyFill="1" applyBorder="1" applyAlignment="1">
      <alignment horizontal="center" vertical="top" wrapText="1"/>
    </xf>
    <xf numFmtId="251" fontId="10" fillId="0" borderId="10" xfId="0" applyNumberFormat="1" applyFont="1" applyFill="1" applyBorder="1" applyAlignment="1">
      <alignment horizontal="center" vertical="top" wrapText="1"/>
    </xf>
    <xf numFmtId="183" fontId="10" fillId="0" borderId="8" xfId="0" applyNumberFormat="1" applyFont="1" applyFill="1" applyBorder="1" applyAlignment="1">
      <alignment horizontal="center" vertical="top" wrapText="1"/>
    </xf>
    <xf numFmtId="183" fontId="10" fillId="7" borderId="8" xfId="0" applyNumberFormat="1" applyFont="1" applyFill="1" applyBorder="1" applyAlignment="1">
      <alignment horizontal="center" vertical="top" wrapText="1"/>
    </xf>
    <xf numFmtId="0" fontId="10" fillId="14" borderId="0" xfId="0" applyFont="1" applyFill="1" applyBorder="1" applyAlignment="1">
      <alignment vertical="top" wrapText="1"/>
    </xf>
    <xf numFmtId="169" fontId="10" fillId="12" borderId="10" xfId="0" applyNumberFormat="1" applyFont="1" applyFill="1" applyBorder="1" applyAlignment="1">
      <alignment horizontal="center" vertical="top" wrapText="1"/>
    </xf>
    <xf numFmtId="165" fontId="16" fillId="7" borderId="8" xfId="0" applyNumberFormat="1" applyFont="1" applyFill="1" applyBorder="1" applyAlignment="1">
      <alignment horizontal="center" vertical="top" wrapText="1"/>
    </xf>
    <xf numFmtId="204" fontId="10" fillId="0" borderId="8" xfId="0" applyNumberFormat="1" applyFont="1" applyFill="1" applyBorder="1" applyAlignment="1">
      <alignment horizontal="center" vertical="top" wrapText="1"/>
    </xf>
    <xf numFmtId="206" fontId="17" fillId="0" borderId="8" xfId="0" applyNumberFormat="1" applyFont="1" applyFill="1" applyBorder="1" applyAlignment="1">
      <alignment horizontal="center" vertical="top" wrapText="1"/>
    </xf>
    <xf numFmtId="206" fontId="9" fillId="0" borderId="8" xfId="0" applyNumberFormat="1" applyFont="1" applyFill="1" applyBorder="1" applyAlignment="1">
      <alignment horizontal="center" vertical="top" wrapText="1"/>
    </xf>
    <xf numFmtId="205" fontId="10" fillId="0" borderId="10" xfId="0" applyNumberFormat="1" applyFont="1" applyFill="1" applyBorder="1" applyAlignment="1">
      <alignment horizontal="center" vertical="top" wrapText="1"/>
    </xf>
    <xf numFmtId="206" fontId="23" fillId="0" borderId="10" xfId="0" applyNumberFormat="1" applyFont="1" applyFill="1" applyBorder="1" applyAlignment="1">
      <alignment horizontal="center" vertical="top" wrapText="1"/>
    </xf>
    <xf numFmtId="206" fontId="24" fillId="0" borderId="8" xfId="0" applyNumberFormat="1" applyFont="1" applyFill="1" applyBorder="1" applyAlignment="1">
      <alignment horizontal="center" vertical="top"/>
    </xf>
    <xf numFmtId="178" fontId="10" fillId="7" borderId="8" xfId="0" applyNumberFormat="1" applyFont="1" applyFill="1" applyBorder="1" applyAlignment="1">
      <alignment horizontal="center" vertical="top" wrapText="1"/>
    </xf>
    <xf numFmtId="179" fontId="17" fillId="7" borderId="8" xfId="0" applyNumberFormat="1" applyFont="1" applyFill="1" applyBorder="1" applyAlignment="1">
      <alignment horizontal="center" vertical="top" wrapText="1"/>
    </xf>
    <xf numFmtId="179" fontId="9" fillId="7" borderId="8" xfId="0" applyNumberFormat="1" applyFont="1" applyFill="1" applyBorder="1" applyAlignment="1">
      <alignment horizontal="center" vertical="top" wrapText="1"/>
    </xf>
    <xf numFmtId="207" fontId="10" fillId="7" borderId="10" xfId="0" applyNumberFormat="1" applyFont="1" applyFill="1" applyBorder="1" applyAlignment="1">
      <alignment horizontal="center" vertical="top" wrapText="1"/>
    </xf>
    <xf numFmtId="179" fontId="23" fillId="29" borderId="10" xfId="0" applyNumberFormat="1" applyFont="1" applyFill="1" applyBorder="1" applyAlignment="1">
      <alignment horizontal="center" vertical="top" wrapText="1"/>
    </xf>
    <xf numFmtId="179" fontId="24" fillId="29" borderId="8" xfId="0" applyNumberFormat="1" applyFont="1" applyFill="1" applyBorder="1" applyAlignment="1">
      <alignment horizontal="center" vertical="top"/>
    </xf>
    <xf numFmtId="179" fontId="17" fillId="0" borderId="8" xfId="0" applyNumberFormat="1" applyFont="1" applyFill="1" applyBorder="1" applyAlignment="1">
      <alignment horizontal="center" vertical="top" wrapText="1"/>
    </xf>
    <xf numFmtId="179" fontId="9" fillId="0" borderId="8" xfId="0" applyNumberFormat="1" applyFont="1" applyFill="1" applyBorder="1" applyAlignment="1">
      <alignment horizontal="center" vertical="top" wrapText="1"/>
    </xf>
    <xf numFmtId="207" fontId="10" fillId="0" borderId="10" xfId="0" applyNumberFormat="1" applyFont="1" applyFill="1" applyBorder="1" applyAlignment="1">
      <alignment horizontal="center" vertical="top" wrapText="1"/>
    </xf>
    <xf numFmtId="179" fontId="23" fillId="0" borderId="10" xfId="0" applyNumberFormat="1" applyFont="1" applyFill="1" applyBorder="1" applyAlignment="1">
      <alignment horizontal="center" vertical="top" wrapText="1"/>
    </xf>
    <xf numFmtId="209" fontId="10" fillId="0" borderId="8" xfId="0" applyNumberFormat="1" applyFont="1" applyFill="1" applyBorder="1" applyAlignment="1">
      <alignment horizontal="center" vertical="top" wrapText="1"/>
    </xf>
    <xf numFmtId="211" fontId="17" fillId="0" borderId="8" xfId="0" applyNumberFormat="1" applyFont="1" applyFill="1" applyBorder="1" applyAlignment="1">
      <alignment horizontal="center" vertical="top" wrapText="1"/>
    </xf>
    <xf numFmtId="211" fontId="9" fillId="0" borderId="8" xfId="0" applyNumberFormat="1" applyFont="1" applyFill="1" applyBorder="1" applyAlignment="1">
      <alignment horizontal="center" vertical="top" wrapText="1"/>
    </xf>
    <xf numFmtId="210" fontId="10" fillId="0" borderId="10" xfId="0" applyNumberFormat="1" applyFont="1" applyFill="1" applyBorder="1" applyAlignment="1">
      <alignment horizontal="center" vertical="top" wrapText="1"/>
    </xf>
    <xf numFmtId="211" fontId="23" fillId="0" borderId="10" xfId="0" applyNumberFormat="1" applyFont="1" applyFill="1" applyBorder="1" applyAlignment="1">
      <alignment horizontal="center" vertical="top" wrapText="1"/>
    </xf>
    <xf numFmtId="211" fontId="24" fillId="0" borderId="8" xfId="0" applyNumberFormat="1" applyFont="1" applyFill="1" applyBorder="1" applyAlignment="1">
      <alignment horizontal="center" vertical="top"/>
    </xf>
    <xf numFmtId="209" fontId="10" fillId="7" borderId="8" xfId="0" applyNumberFormat="1" applyFont="1" applyFill="1" applyBorder="1" applyAlignment="1">
      <alignment horizontal="center" vertical="top" wrapText="1"/>
    </xf>
    <xf numFmtId="211" fontId="17" fillId="7" borderId="8" xfId="0" applyNumberFormat="1" applyFont="1" applyFill="1" applyBorder="1" applyAlignment="1">
      <alignment horizontal="center" vertical="top" wrapText="1"/>
    </xf>
    <xf numFmtId="211" fontId="9" fillId="7" borderId="8" xfId="0" applyNumberFormat="1" applyFont="1" applyFill="1" applyBorder="1" applyAlignment="1">
      <alignment horizontal="center" vertical="top" wrapText="1"/>
    </xf>
    <xf numFmtId="210" fontId="10" fillId="7" borderId="10" xfId="0" applyNumberFormat="1" applyFont="1" applyFill="1" applyBorder="1" applyAlignment="1">
      <alignment horizontal="center" vertical="top" wrapText="1"/>
    </xf>
    <xf numFmtId="211" fontId="23" fillId="29" borderId="10" xfId="0" applyNumberFormat="1" applyFont="1" applyFill="1" applyBorder="1" applyAlignment="1">
      <alignment horizontal="center" vertical="top" wrapText="1"/>
    </xf>
    <xf numFmtId="211" fontId="24" fillId="29" borderId="8" xfId="0" applyNumberFormat="1" applyFont="1" applyFill="1" applyBorder="1" applyAlignment="1">
      <alignment horizontal="center" vertical="top"/>
    </xf>
    <xf numFmtId="0" fontId="9" fillId="33" borderId="0" xfId="0" applyFont="1" applyFill="1" applyBorder="1" applyAlignment="1">
      <alignment vertical="top" wrapText="1"/>
    </xf>
    <xf numFmtId="0" fontId="14" fillId="33" borderId="9" xfId="0" applyFont="1" applyFill="1" applyBorder="1" applyAlignment="1">
      <alignment vertical="top" wrapText="1"/>
    </xf>
    <xf numFmtId="0" fontId="10" fillId="33" borderId="9" xfId="0" applyFont="1" applyFill="1" applyBorder="1" applyAlignment="1">
      <alignment vertical="top" wrapText="1"/>
    </xf>
    <xf numFmtId="178" fontId="10" fillId="33" borderId="8" xfId="0" applyNumberFormat="1" applyFont="1" applyFill="1" applyBorder="1" applyAlignment="1">
      <alignment horizontal="center" vertical="top" wrapText="1"/>
    </xf>
    <xf numFmtId="166" fontId="10" fillId="33" borderId="8" xfId="0" applyNumberFormat="1" applyFont="1" applyFill="1" applyBorder="1" applyAlignment="1">
      <alignment horizontal="center" vertical="top" wrapText="1"/>
    </xf>
    <xf numFmtId="2" fontId="11" fillId="33" borderId="8" xfId="0" applyNumberFormat="1" applyFont="1" applyFill="1" applyBorder="1" applyAlignment="1">
      <alignment horizontal="center" vertical="top" wrapText="1"/>
    </xf>
    <xf numFmtId="179" fontId="17" fillId="33" borderId="8" xfId="0" applyNumberFormat="1" applyFont="1" applyFill="1" applyBorder="1" applyAlignment="1">
      <alignment horizontal="center" vertical="top" wrapText="1"/>
    </xf>
    <xf numFmtId="179" fontId="9" fillId="33" borderId="8" xfId="0" applyNumberFormat="1" applyFont="1" applyFill="1" applyBorder="1" applyAlignment="1">
      <alignment horizontal="center" vertical="top" wrapText="1"/>
    </xf>
    <xf numFmtId="207" fontId="10" fillId="33" borderId="10" xfId="0" applyNumberFormat="1" applyFont="1" applyFill="1" applyBorder="1" applyAlignment="1">
      <alignment horizontal="center" vertical="top" wrapText="1"/>
    </xf>
    <xf numFmtId="0" fontId="10" fillId="33" borderId="10" xfId="0" applyFont="1" applyFill="1" applyBorder="1" applyAlignment="1">
      <alignment horizontal="center" vertical="top" wrapText="1"/>
    </xf>
    <xf numFmtId="0" fontId="10" fillId="33" borderId="8" xfId="0" applyFont="1" applyFill="1" applyBorder="1" applyAlignment="1">
      <alignment horizontal="center" vertical="top" wrapText="1"/>
    </xf>
    <xf numFmtId="248" fontId="10" fillId="33" borderId="10" xfId="0" applyNumberFormat="1" applyFont="1" applyFill="1" applyBorder="1" applyAlignment="1">
      <alignment horizontal="center" vertical="top" wrapText="1"/>
    </xf>
    <xf numFmtId="2" fontId="10" fillId="36" borderId="0" xfId="0" applyNumberFormat="1" applyFont="1" applyFill="1" applyBorder="1" applyAlignment="1">
      <alignment horizontal="center" vertical="top" wrapText="1"/>
    </xf>
    <xf numFmtId="166" fontId="9" fillId="33" borderId="10" xfId="0" applyNumberFormat="1" applyFont="1" applyFill="1" applyBorder="1" applyAlignment="1">
      <alignment horizontal="center" vertical="top" wrapText="1"/>
    </xf>
    <xf numFmtId="166" fontId="12" fillId="33" borderId="0" xfId="0" applyNumberFormat="1" applyFont="1" applyFill="1" applyBorder="1" applyAlignment="1">
      <alignment horizontal="center" vertical="top" wrapText="1"/>
    </xf>
    <xf numFmtId="179" fontId="23" fillId="36" borderId="10" xfId="0" applyNumberFormat="1" applyFont="1" applyFill="1" applyBorder="1" applyAlignment="1">
      <alignment horizontal="center" vertical="top" wrapText="1"/>
    </xf>
    <xf numFmtId="2" fontId="24" fillId="36" borderId="8" xfId="0" applyNumberFormat="1" applyFont="1" applyFill="1" applyBorder="1" applyAlignment="1">
      <alignment horizontal="center" vertical="top"/>
    </xf>
    <xf numFmtId="179" fontId="24" fillId="36" borderId="8" xfId="0" applyNumberFormat="1" applyFont="1" applyFill="1" applyBorder="1" applyAlignment="1">
      <alignment horizontal="center" vertical="top"/>
    </xf>
    <xf numFmtId="208" fontId="10" fillId="7" borderId="10" xfId="0" applyNumberFormat="1" applyFont="1" applyFill="1" applyBorder="1" applyAlignment="1">
      <alignment horizontal="center" vertical="top" wrapText="1"/>
    </xf>
    <xf numFmtId="206" fontId="9" fillId="27" borderId="8" xfId="0" applyNumberFormat="1" applyFont="1" applyFill="1" applyBorder="1" applyAlignment="1">
      <alignment horizontal="center" vertical="top" wrapText="1"/>
    </xf>
    <xf numFmtId="179" fontId="9" fillId="27" borderId="8" xfId="0" applyNumberFormat="1" applyFont="1" applyFill="1" applyBorder="1" applyAlignment="1">
      <alignment horizontal="center" vertical="top" wrapText="1"/>
    </xf>
    <xf numFmtId="211" fontId="9" fillId="27" borderId="8" xfId="0" applyNumberFormat="1" applyFont="1" applyFill="1" applyBorder="1" applyAlignment="1">
      <alignment horizontal="center" vertical="top" wrapText="1"/>
    </xf>
    <xf numFmtId="170" fontId="12" fillId="15" borderId="8" xfId="0" applyNumberFormat="1" applyFont="1" applyFill="1" applyBorder="1" applyAlignment="1">
      <alignment horizontal="center" vertical="top" wrapText="1"/>
    </xf>
    <xf numFmtId="183" fontId="24" fillId="31" borderId="8" xfId="0" applyNumberFormat="1" applyFont="1" applyFill="1" applyBorder="1" applyAlignment="1">
      <alignment horizontal="center" vertical="top"/>
    </xf>
    <xf numFmtId="182" fontId="10" fillId="7" borderId="10" xfId="0" applyNumberFormat="1" applyFont="1" applyFill="1" applyBorder="1" applyAlignment="1">
      <alignment horizontal="center" vertical="top" wrapText="1"/>
    </xf>
    <xf numFmtId="165" fontId="13" fillId="0" borderId="8" xfId="0" applyNumberFormat="1" applyFont="1" applyFill="1" applyBorder="1" applyAlignment="1">
      <alignment horizontal="center" vertical="top" wrapText="1"/>
    </xf>
    <xf numFmtId="0" fontId="13" fillId="14" borderId="8" xfId="0" applyFont="1" applyFill="1" applyBorder="1" applyAlignment="1">
      <alignment horizontal="center" vertical="top" wrapText="1"/>
    </xf>
    <xf numFmtId="2" fontId="24" fillId="37" borderId="8" xfId="0" applyNumberFormat="1" applyFont="1" applyFill="1" applyBorder="1" applyAlignment="1">
      <alignment horizontal="center" vertical="top"/>
    </xf>
    <xf numFmtId="183" fontId="24" fillId="28" borderId="8" xfId="0" applyNumberFormat="1" applyFont="1" applyFill="1" applyBorder="1" applyAlignment="1">
      <alignment horizontal="center" vertical="top"/>
    </xf>
    <xf numFmtId="165" fontId="24" fillId="0" borderId="0" xfId="0" applyNumberFormat="1" applyFont="1" applyFill="1" applyBorder="1" applyAlignment="1">
      <alignment horizontal="center" vertical="top"/>
    </xf>
    <xf numFmtId="180" fontId="10" fillId="35" borderId="8" xfId="0" applyNumberFormat="1" applyFont="1" applyFill="1" applyBorder="1" applyAlignment="1">
      <alignment horizontal="center" vertical="top" wrapText="1"/>
    </xf>
    <xf numFmtId="170" fontId="12" fillId="35" borderId="8" xfId="0" applyNumberFormat="1" applyFont="1" applyFill="1" applyBorder="1" applyAlignment="1">
      <alignment horizontal="center" vertical="top" wrapText="1"/>
    </xf>
    <xf numFmtId="217" fontId="10" fillId="0" borderId="8" xfId="0" applyNumberFormat="1" applyFont="1" applyFill="1" applyBorder="1" applyAlignment="1">
      <alignment horizontal="center" vertical="top" wrapText="1"/>
    </xf>
    <xf numFmtId="2" fontId="11" fillId="35" borderId="8" xfId="0" applyNumberFormat="1" applyFont="1" applyFill="1" applyBorder="1" applyAlignment="1">
      <alignment horizontal="center" vertical="top" wrapText="1"/>
    </xf>
    <xf numFmtId="217" fontId="17" fillId="35" borderId="8" xfId="0" applyNumberFormat="1" applyFont="1" applyFill="1" applyBorder="1" applyAlignment="1">
      <alignment horizontal="center" vertical="top" wrapText="1"/>
    </xf>
    <xf numFmtId="217" fontId="10" fillId="35" borderId="8" xfId="0" applyNumberFormat="1" applyFont="1" applyFill="1" applyBorder="1" applyAlignment="1">
      <alignment horizontal="center" vertical="top" wrapText="1"/>
    </xf>
    <xf numFmtId="217" fontId="9" fillId="35" borderId="8" xfId="0" applyNumberFormat="1" applyFont="1" applyFill="1" applyBorder="1" applyAlignment="1">
      <alignment horizontal="center" vertical="top" wrapText="1"/>
    </xf>
    <xf numFmtId="216" fontId="10" fillId="35" borderId="10" xfId="0" applyNumberFormat="1" applyFont="1" applyFill="1" applyBorder="1" applyAlignment="1">
      <alignment horizontal="center" vertical="top" wrapText="1"/>
    </xf>
    <xf numFmtId="224" fontId="10" fillId="35" borderId="10" xfId="0" applyNumberFormat="1" applyFont="1" applyFill="1" applyBorder="1" applyAlignment="1">
      <alignment horizontal="center" vertical="top" wrapText="1"/>
    </xf>
    <xf numFmtId="226" fontId="10" fillId="0" borderId="8" xfId="0" applyNumberFormat="1" applyFont="1" applyFill="1" applyBorder="1" applyAlignment="1">
      <alignment horizontal="center" vertical="top" wrapText="1"/>
    </xf>
    <xf numFmtId="189" fontId="17" fillId="0" borderId="8" xfId="0" applyNumberFormat="1" applyFont="1" applyFill="1" applyBorder="1" applyAlignment="1">
      <alignment horizontal="center" vertical="top" wrapText="1"/>
    </xf>
    <xf numFmtId="227" fontId="10" fillId="0" borderId="10" xfId="0" applyNumberFormat="1" applyFont="1" applyFill="1" applyBorder="1" applyAlignment="1">
      <alignment horizontal="center" vertical="top" wrapText="1"/>
    </xf>
    <xf numFmtId="189" fontId="23" fillId="29" borderId="10" xfId="0" applyNumberFormat="1" applyFont="1" applyFill="1" applyBorder="1" applyAlignment="1">
      <alignment horizontal="center" vertical="top" wrapText="1"/>
    </xf>
    <xf numFmtId="189" fontId="24" fillId="29" borderId="8" xfId="0" applyNumberFormat="1" applyFont="1" applyFill="1" applyBorder="1" applyAlignment="1">
      <alignment horizontal="center" vertical="top"/>
    </xf>
    <xf numFmtId="229" fontId="17" fillId="0" borderId="8" xfId="0" applyNumberFormat="1" applyFont="1" applyFill="1" applyBorder="1" applyAlignment="1">
      <alignment horizontal="center" vertical="top" wrapText="1"/>
    </xf>
    <xf numFmtId="229" fontId="9" fillId="0" borderId="8" xfId="0" applyNumberFormat="1" applyFont="1" applyFill="1" applyBorder="1" applyAlignment="1">
      <alignment horizontal="center" vertical="top" wrapText="1"/>
    </xf>
    <xf numFmtId="228" fontId="10" fillId="0" borderId="10" xfId="0" applyNumberFormat="1" applyFont="1" applyFill="1" applyBorder="1" applyAlignment="1">
      <alignment horizontal="center" vertical="top" wrapText="1"/>
    </xf>
    <xf numFmtId="230" fontId="10" fillId="0" borderId="10" xfId="0" applyNumberFormat="1" applyFont="1" applyFill="1" applyBorder="1" applyAlignment="1">
      <alignment horizontal="center" vertical="top" wrapText="1"/>
    </xf>
    <xf numFmtId="229" fontId="23" fillId="29" borderId="10" xfId="0" applyNumberFormat="1" applyFont="1" applyFill="1" applyBorder="1" applyAlignment="1">
      <alignment horizontal="center" vertical="top" wrapText="1"/>
    </xf>
    <xf numFmtId="229" fontId="24" fillId="29" borderId="8" xfId="0" applyNumberFormat="1" applyFont="1" applyFill="1" applyBorder="1" applyAlignment="1">
      <alignment horizontal="center" vertical="top"/>
    </xf>
    <xf numFmtId="229" fontId="17" fillId="35" borderId="8" xfId="0" applyNumberFormat="1" applyFont="1" applyFill="1" applyBorder="1" applyAlignment="1">
      <alignment horizontal="center" vertical="top" wrapText="1"/>
    </xf>
    <xf numFmtId="229" fontId="9" fillId="35" borderId="8" xfId="0" applyNumberFormat="1" applyFont="1" applyFill="1" applyBorder="1" applyAlignment="1">
      <alignment horizontal="center" vertical="top" wrapText="1"/>
    </xf>
    <xf numFmtId="228" fontId="10" fillId="35" borderId="10" xfId="0" applyNumberFormat="1" applyFont="1" applyFill="1" applyBorder="1" applyAlignment="1">
      <alignment horizontal="center" vertical="top" wrapText="1"/>
    </xf>
    <xf numFmtId="230" fontId="10" fillId="35" borderId="10" xfId="0" applyNumberFormat="1" applyFont="1" applyFill="1" applyBorder="1" applyAlignment="1">
      <alignment horizontal="center" vertical="top" wrapText="1"/>
    </xf>
    <xf numFmtId="229" fontId="23" fillId="0" borderId="10" xfId="0" applyNumberFormat="1" applyFont="1" applyFill="1" applyBorder="1" applyAlignment="1">
      <alignment horizontal="center" vertical="top" wrapText="1"/>
    </xf>
    <xf numFmtId="229" fontId="24" fillId="0" borderId="8" xfId="0" applyNumberFormat="1" applyFont="1" applyFill="1" applyBorder="1" applyAlignment="1">
      <alignment horizontal="center" vertical="top"/>
    </xf>
    <xf numFmtId="229" fontId="12" fillId="0" borderId="8" xfId="0" applyNumberFormat="1" applyFont="1" applyFill="1" applyBorder="1" applyAlignment="1">
      <alignment horizontal="center" vertical="top" wrapText="1"/>
    </xf>
    <xf numFmtId="0" fontId="11" fillId="14" borderId="9" xfId="0" applyFont="1" applyFill="1" applyBorder="1" applyAlignment="1">
      <alignment horizontal="left" vertical="top"/>
    </xf>
    <xf numFmtId="177" fontId="15" fillId="7" borderId="8" xfId="0" applyNumberFormat="1" applyFont="1" applyFill="1" applyBorder="1" applyAlignment="1">
      <alignment horizontal="center" vertical="top" wrapText="1"/>
    </xf>
    <xf numFmtId="3" fontId="10" fillId="7" borderId="10" xfId="0" applyNumberFormat="1" applyFont="1" applyFill="1" applyBorder="1" applyAlignment="1">
      <alignment horizontal="center" vertical="top" wrapText="1"/>
    </xf>
    <xf numFmtId="189" fontId="9" fillId="27" borderId="8" xfId="0" applyNumberFormat="1" applyFont="1" applyFill="1" applyBorder="1" applyAlignment="1">
      <alignment horizontal="center" vertical="top" wrapText="1"/>
    </xf>
    <xf numFmtId="2" fontId="6" fillId="29" borderId="8" xfId="0" applyNumberFormat="1" applyFont="1" applyFill="1" applyBorder="1" applyAlignment="1">
      <alignment horizontal="center" vertical="top"/>
    </xf>
    <xf numFmtId="177" fontId="28" fillId="29" borderId="10" xfId="0" applyNumberFormat="1" applyFont="1" applyFill="1" applyBorder="1" applyAlignment="1">
      <alignment horizontal="center" vertical="top"/>
    </xf>
    <xf numFmtId="229" fontId="9" fillId="27" borderId="8" xfId="0" applyNumberFormat="1" applyFont="1" applyFill="1" applyBorder="1" applyAlignment="1">
      <alignment horizontal="center" vertical="top" wrapText="1"/>
    </xf>
    <xf numFmtId="167" fontId="10" fillId="7" borderId="10" xfId="0" applyNumberFormat="1" applyFont="1" applyFill="1" applyBorder="1" applyAlignment="1">
      <alignment horizontal="center" vertical="top" wrapText="1"/>
    </xf>
    <xf numFmtId="167" fontId="10" fillId="16" borderId="8" xfId="0" applyNumberFormat="1" applyFont="1" applyFill="1" applyBorder="1" applyAlignment="1">
      <alignment horizontal="center" vertical="top" wrapText="1"/>
    </xf>
    <xf numFmtId="177" fontId="12" fillId="16" borderId="8" xfId="0" applyNumberFormat="1" applyFont="1" applyFill="1" applyBorder="1" applyAlignment="1">
      <alignment horizontal="center" vertical="top" wrapText="1"/>
    </xf>
    <xf numFmtId="180" fontId="10" fillId="16" borderId="10" xfId="0" applyNumberFormat="1" applyFont="1" applyFill="1" applyBorder="1" applyAlignment="1">
      <alignment horizontal="center" vertical="top" wrapText="1"/>
    </xf>
    <xf numFmtId="170" fontId="12" fillId="16" borderId="8" xfId="0" applyNumberFormat="1" applyFont="1" applyFill="1" applyBorder="1" applyAlignment="1">
      <alignment horizontal="center" vertical="top" wrapText="1"/>
    </xf>
    <xf numFmtId="170" fontId="10" fillId="27" borderId="8" xfId="0" applyNumberFormat="1" applyFont="1" applyFill="1" applyBorder="1" applyAlignment="1">
      <alignment horizontal="center" vertical="top" wrapText="1"/>
    </xf>
    <xf numFmtId="258" fontId="17" fillId="7" borderId="8" xfId="0" applyNumberFormat="1" applyFont="1" applyFill="1" applyBorder="1" applyAlignment="1">
      <alignment horizontal="center" vertical="top" wrapText="1"/>
    </xf>
    <xf numFmtId="258" fontId="9" fillId="7" borderId="8" xfId="0" applyNumberFormat="1" applyFont="1" applyFill="1" applyBorder="1" applyAlignment="1">
      <alignment horizontal="center" vertical="top" wrapText="1"/>
    </xf>
    <xf numFmtId="259" fontId="10" fillId="7" borderId="10" xfId="0" applyNumberFormat="1" applyFont="1" applyFill="1" applyBorder="1" applyAlignment="1">
      <alignment horizontal="center" vertical="top" wrapText="1"/>
    </xf>
    <xf numFmtId="261" fontId="9" fillId="7" borderId="8" xfId="0" applyNumberFormat="1" applyFont="1" applyFill="1" applyBorder="1" applyAlignment="1">
      <alignment horizontal="center" vertical="top" wrapText="1"/>
    </xf>
    <xf numFmtId="261" fontId="23" fillId="29" borderId="10" xfId="0" applyNumberFormat="1" applyFont="1" applyFill="1" applyBorder="1" applyAlignment="1">
      <alignment horizontal="center" vertical="top" wrapText="1"/>
    </xf>
    <xf numFmtId="258" fontId="24" fillId="29" borderId="8" xfId="0" applyNumberFormat="1" applyFont="1" applyFill="1" applyBorder="1" applyAlignment="1">
      <alignment horizontal="center" vertical="top"/>
    </xf>
    <xf numFmtId="203" fontId="12" fillId="0" borderId="8" xfId="0" applyNumberFormat="1" applyFont="1" applyFill="1" applyBorder="1" applyAlignment="1">
      <alignment horizontal="center" vertical="top" wrapText="1"/>
    </xf>
    <xf numFmtId="233" fontId="10" fillId="7" borderId="8" xfId="0" applyNumberFormat="1" applyFont="1" applyFill="1" applyBorder="1" applyAlignment="1">
      <alignment horizontal="center" vertical="top" wrapText="1"/>
    </xf>
    <xf numFmtId="235" fontId="17" fillId="7" borderId="8" xfId="0" applyNumberFormat="1" applyFont="1" applyFill="1" applyBorder="1" applyAlignment="1">
      <alignment horizontal="center" vertical="top" wrapText="1"/>
    </xf>
    <xf numFmtId="235" fontId="9" fillId="7" borderId="8" xfId="0" applyNumberFormat="1" applyFont="1" applyFill="1" applyBorder="1" applyAlignment="1">
      <alignment horizontal="center" vertical="top" wrapText="1"/>
    </xf>
    <xf numFmtId="234" fontId="10" fillId="7" borderId="10" xfId="0" applyNumberFormat="1" applyFont="1" applyFill="1" applyBorder="1" applyAlignment="1">
      <alignment horizontal="center" vertical="top" wrapText="1"/>
    </xf>
    <xf numFmtId="255" fontId="10" fillId="7" borderId="10" xfId="0" applyNumberFormat="1" applyFont="1" applyFill="1" applyBorder="1" applyAlignment="1">
      <alignment horizontal="center" vertical="top" wrapText="1"/>
    </xf>
    <xf numFmtId="2" fontId="26" fillId="7" borderId="0" xfId="0" applyNumberFormat="1" applyFont="1" applyFill="1" applyBorder="1" applyAlignment="1">
      <alignment horizontal="center" vertical="top" wrapText="1"/>
    </xf>
    <xf numFmtId="235" fontId="23" fillId="29" borderId="10" xfId="0" applyNumberFormat="1" applyFont="1" applyFill="1" applyBorder="1" applyAlignment="1">
      <alignment horizontal="center" vertical="top" wrapText="1"/>
    </xf>
    <xf numFmtId="235" fontId="24" fillId="29" borderId="8" xfId="0" applyNumberFormat="1" applyFont="1" applyFill="1" applyBorder="1" applyAlignment="1">
      <alignment horizontal="center" vertical="top"/>
    </xf>
    <xf numFmtId="233" fontId="10" fillId="0" borderId="8" xfId="0" applyNumberFormat="1" applyFont="1" applyFill="1" applyBorder="1" applyAlignment="1">
      <alignment horizontal="center" vertical="top" wrapText="1"/>
    </xf>
    <xf numFmtId="235" fontId="12" fillId="0" borderId="8" xfId="0" applyNumberFormat="1" applyFont="1" applyFill="1" applyBorder="1" applyAlignment="1">
      <alignment horizontal="center" vertical="top" wrapText="1"/>
    </xf>
    <xf numFmtId="235" fontId="24" fillId="0" borderId="8" xfId="0" applyNumberFormat="1" applyFont="1" applyFill="1" applyBorder="1" applyAlignment="1">
      <alignment horizontal="center" vertical="top"/>
    </xf>
    <xf numFmtId="225" fontId="10" fillId="7" borderId="8" xfId="0" applyNumberFormat="1" applyFont="1" applyFill="1" applyBorder="1" applyAlignment="1">
      <alignment horizontal="center" vertical="top" wrapText="1"/>
    </xf>
    <xf numFmtId="217" fontId="12" fillId="7" borderId="8" xfId="0" applyNumberFormat="1" applyFont="1" applyFill="1" applyBorder="1" applyAlignment="1">
      <alignment horizontal="center" vertical="top" wrapText="1"/>
    </xf>
    <xf numFmtId="225" fontId="10" fillId="0" borderId="8" xfId="0" applyNumberFormat="1" applyFont="1" applyFill="1" applyBorder="1" applyAlignment="1">
      <alignment horizontal="center" vertical="top" wrapText="1"/>
    </xf>
    <xf numFmtId="236" fontId="10" fillId="7" borderId="8" xfId="0" applyNumberFormat="1" applyFont="1" applyFill="1" applyBorder="1" applyAlignment="1">
      <alignment horizontal="center" vertical="top" wrapText="1"/>
    </xf>
    <xf numFmtId="236" fontId="10" fillId="0" borderId="8" xfId="0" applyNumberFormat="1" applyFont="1" applyFill="1" applyBorder="1" applyAlignment="1">
      <alignment horizontal="center" vertical="top" wrapText="1"/>
    </xf>
    <xf numFmtId="188" fontId="12" fillId="7" borderId="8" xfId="0" applyNumberFormat="1" applyFont="1" applyFill="1" applyBorder="1" applyAlignment="1">
      <alignment horizontal="center" vertical="top" wrapText="1"/>
    </xf>
    <xf numFmtId="238" fontId="12" fillId="0" borderId="8" xfId="0" applyNumberFormat="1" applyFont="1" applyFill="1" applyBorder="1" applyAlignment="1">
      <alignment horizontal="center" vertical="top" wrapText="1"/>
    </xf>
    <xf numFmtId="238" fontId="9" fillId="0" borderId="8" xfId="0" applyNumberFormat="1" applyFont="1" applyFill="1" applyBorder="1" applyAlignment="1">
      <alignment horizontal="center" vertical="top" wrapText="1"/>
    </xf>
    <xf numFmtId="237" fontId="10" fillId="0" borderId="10" xfId="0" applyNumberFormat="1" applyFont="1" applyFill="1" applyBorder="1" applyAlignment="1">
      <alignment horizontal="center" vertical="top" wrapText="1"/>
    </xf>
    <xf numFmtId="238" fontId="24" fillId="0" borderId="8" xfId="0" applyNumberFormat="1" applyFont="1" applyFill="1" applyBorder="1" applyAlignment="1">
      <alignment horizontal="center" vertical="top"/>
    </xf>
    <xf numFmtId="170" fontId="15" fillId="7" borderId="8" xfId="0" applyNumberFormat="1" applyFont="1" applyFill="1" applyBorder="1" applyAlignment="1">
      <alignment horizontal="center" vertical="top" wrapText="1"/>
    </xf>
    <xf numFmtId="166" fontId="10" fillId="7" borderId="10" xfId="0" applyNumberFormat="1" applyFont="1" applyFill="1" applyBorder="1" applyAlignment="1">
      <alignment horizontal="center" vertical="top" wrapText="1"/>
    </xf>
    <xf numFmtId="183" fontId="6" fillId="29" borderId="8" xfId="0" applyNumberFormat="1" applyFont="1" applyFill="1" applyBorder="1" applyAlignment="1">
      <alignment horizontal="center" vertical="top"/>
    </xf>
    <xf numFmtId="231" fontId="10" fillId="0" borderId="8" xfId="0" applyNumberFormat="1" applyFont="1" applyFill="1" applyBorder="1" applyAlignment="1">
      <alignment horizontal="center" vertical="top" wrapText="1"/>
    </xf>
    <xf numFmtId="258" fontId="12" fillId="0" borderId="8" xfId="0" applyNumberFormat="1" applyFont="1" applyFill="1" applyBorder="1" applyAlignment="1">
      <alignment horizontal="center" vertical="top" wrapText="1"/>
    </xf>
    <xf numFmtId="232" fontId="24" fillId="0" borderId="8" xfId="0" applyNumberFormat="1" applyFont="1" applyFill="1" applyBorder="1" applyAlignment="1">
      <alignment horizontal="center" vertical="top"/>
    </xf>
    <xf numFmtId="170" fontId="11" fillId="0" borderId="8" xfId="0" applyNumberFormat="1" applyFont="1" applyFill="1" applyBorder="1" applyAlignment="1">
      <alignment horizontal="center" vertical="top" wrapText="1"/>
    </xf>
    <xf numFmtId="260" fontId="9" fillId="27" borderId="8" xfId="0" applyNumberFormat="1" applyFont="1" applyFill="1" applyBorder="1" applyAlignment="1">
      <alignment horizontal="center" vertical="top" wrapText="1"/>
    </xf>
    <xf numFmtId="258" fontId="9" fillId="27" borderId="8" xfId="0" applyNumberFormat="1" applyFont="1" applyFill="1" applyBorder="1" applyAlignment="1">
      <alignment horizontal="center" vertical="top" wrapText="1"/>
    </xf>
    <xf numFmtId="2" fontId="6" fillId="0" borderId="8" xfId="0" applyNumberFormat="1" applyFont="1" applyFill="1" applyBorder="1" applyAlignment="1">
      <alignment horizontal="center" vertical="top"/>
    </xf>
    <xf numFmtId="183" fontId="6" fillId="0" borderId="8" xfId="0" applyNumberFormat="1" applyFont="1" applyFill="1" applyBorder="1" applyAlignment="1">
      <alignment horizontal="center" vertical="top"/>
    </xf>
    <xf numFmtId="262" fontId="9" fillId="7" borderId="8" xfId="0" applyNumberFormat="1" applyFont="1" applyFill="1" applyBorder="1" applyAlignment="1">
      <alignment horizontal="center" vertical="top" wrapText="1"/>
    </xf>
    <xf numFmtId="258" fontId="23" fillId="29" borderId="10" xfId="0" applyNumberFormat="1" applyFont="1" applyFill="1" applyBorder="1" applyAlignment="1">
      <alignment horizontal="center" vertical="top" wrapText="1"/>
    </xf>
    <xf numFmtId="193" fontId="10" fillId="0" borderId="8" xfId="0" applyNumberFormat="1" applyFont="1" applyFill="1" applyBorder="1" applyAlignment="1">
      <alignment horizontal="center" vertical="top" wrapText="1"/>
    </xf>
    <xf numFmtId="194" fontId="12" fillId="0" borderId="8" xfId="0" applyNumberFormat="1" applyFont="1" applyFill="1" applyBorder="1" applyAlignment="1">
      <alignment horizontal="center" vertical="top" wrapText="1"/>
    </xf>
    <xf numFmtId="194" fontId="24" fillId="0" borderId="8" xfId="0" applyNumberFormat="1" applyFont="1" applyFill="1" applyBorder="1" applyAlignment="1">
      <alignment horizontal="center" vertical="top"/>
    </xf>
    <xf numFmtId="177" fontId="24" fillId="0" borderId="8" xfId="0" applyNumberFormat="1" applyFont="1" applyFill="1" applyBorder="1" applyAlignment="1">
      <alignment horizontal="center" vertical="top"/>
    </xf>
    <xf numFmtId="235" fontId="9" fillId="27" borderId="8" xfId="0" applyNumberFormat="1" applyFont="1" applyFill="1" applyBorder="1" applyAlignment="1">
      <alignment horizontal="center" vertical="top" wrapText="1"/>
    </xf>
    <xf numFmtId="238" fontId="9" fillId="27" borderId="8" xfId="0" applyNumberFormat="1" applyFont="1" applyFill="1" applyBorder="1" applyAlignment="1">
      <alignment horizontal="center" vertical="top" wrapText="1"/>
    </xf>
    <xf numFmtId="239" fontId="12" fillId="0" borderId="8" xfId="0" applyNumberFormat="1" applyFont="1" applyFill="1" applyBorder="1" applyAlignment="1">
      <alignment horizontal="center" vertical="top" wrapText="1"/>
    </xf>
    <xf numFmtId="252" fontId="10" fillId="27" borderId="8" xfId="0" applyNumberFormat="1" applyFont="1" applyFill="1" applyBorder="1" applyAlignment="1">
      <alignment horizontal="center" vertical="top" wrapText="1"/>
    </xf>
    <xf numFmtId="164" fontId="24" fillId="37" borderId="8" xfId="0" applyNumberFormat="1" applyFont="1" applyFill="1" applyBorder="1" applyAlignment="1">
      <alignment horizontal="center" vertical="top"/>
    </xf>
    <xf numFmtId="256" fontId="24" fillId="0" borderId="10" xfId="0" applyNumberFormat="1" applyFont="1" applyFill="1" applyBorder="1" applyAlignment="1">
      <alignment horizontal="center" vertical="top"/>
    </xf>
    <xf numFmtId="256" fontId="24" fillId="0" borderId="8" xfId="0" applyNumberFormat="1" applyFont="1" applyFill="1" applyBorder="1" applyAlignment="1">
      <alignment horizontal="center" vertical="top"/>
    </xf>
    <xf numFmtId="240" fontId="10" fillId="7" borderId="8" xfId="0" applyNumberFormat="1" applyFont="1" applyFill="1" applyBorder="1" applyAlignment="1">
      <alignment horizontal="center" vertical="top" wrapText="1"/>
    </xf>
    <xf numFmtId="240" fontId="10" fillId="0" borderId="8" xfId="0" applyNumberFormat="1" applyFont="1" applyFill="1" applyBorder="1" applyAlignment="1">
      <alignment horizontal="center" vertical="top" wrapText="1"/>
    </xf>
    <xf numFmtId="241" fontId="10" fillId="7" borderId="8" xfId="0" applyNumberFormat="1" applyFont="1" applyFill="1" applyBorder="1" applyAlignment="1">
      <alignment horizontal="center" vertical="top" wrapText="1"/>
    </xf>
    <xf numFmtId="242" fontId="12" fillId="7" borderId="8" xfId="0" applyNumberFormat="1" applyFont="1" applyFill="1" applyBorder="1" applyAlignment="1">
      <alignment horizontal="center" vertical="top" wrapText="1"/>
    </xf>
    <xf numFmtId="242" fontId="24" fillId="29" borderId="8" xfId="0" applyNumberFormat="1" applyFont="1" applyFill="1" applyBorder="1" applyAlignment="1">
      <alignment horizontal="center" vertical="top"/>
    </xf>
    <xf numFmtId="241" fontId="10" fillId="0" borderId="8" xfId="0" applyNumberFormat="1" applyFont="1" applyFill="1" applyBorder="1" applyAlignment="1">
      <alignment horizontal="center" vertical="top" wrapText="1"/>
    </xf>
    <xf numFmtId="242" fontId="12" fillId="0" borderId="8" xfId="0" applyNumberFormat="1" applyFont="1" applyFill="1" applyBorder="1" applyAlignment="1">
      <alignment horizontal="center" vertical="top" wrapText="1"/>
    </xf>
    <xf numFmtId="242" fontId="24" fillId="0" borderId="8" xfId="0" applyNumberFormat="1" applyFont="1" applyFill="1" applyBorder="1" applyAlignment="1">
      <alignment horizontal="center" vertical="top"/>
    </xf>
    <xf numFmtId="243" fontId="10" fillId="0" borderId="8" xfId="0" applyNumberFormat="1" applyFont="1" applyFill="1" applyBorder="1" applyAlignment="1">
      <alignment horizontal="center" vertical="top" wrapText="1"/>
    </xf>
    <xf numFmtId="244" fontId="10" fillId="16" borderId="8" xfId="0" applyNumberFormat="1" applyFont="1" applyFill="1" applyBorder="1" applyAlignment="1">
      <alignment horizontal="center" vertical="top" wrapText="1"/>
    </xf>
    <xf numFmtId="250" fontId="12" fillId="16" borderId="8" xfId="0" applyNumberFormat="1" applyFont="1" applyFill="1" applyBorder="1" applyAlignment="1">
      <alignment horizontal="center" vertical="top" wrapText="1"/>
    </xf>
    <xf numFmtId="257" fontId="24" fillId="29" borderId="8" xfId="0" applyNumberFormat="1" applyFont="1" applyFill="1" applyBorder="1" applyAlignment="1">
      <alignment horizontal="center" vertical="top"/>
    </xf>
    <xf numFmtId="244" fontId="10" fillId="0" borderId="8" xfId="0" applyNumberFormat="1" applyFont="1" applyFill="1" applyBorder="1" applyAlignment="1">
      <alignment horizontal="center" vertical="top" wrapText="1"/>
    </xf>
    <xf numFmtId="250" fontId="12" fillId="0" borderId="8" xfId="0" applyNumberFormat="1" applyFont="1" applyFill="1" applyBorder="1" applyAlignment="1">
      <alignment horizontal="center" vertical="top" wrapText="1"/>
    </xf>
    <xf numFmtId="257" fontId="24" fillId="0" borderId="8" xfId="0" applyNumberFormat="1" applyFont="1" applyFill="1" applyBorder="1" applyAlignment="1">
      <alignment horizontal="center" vertical="top"/>
    </xf>
    <xf numFmtId="245" fontId="10" fillId="7" borderId="8" xfId="0" applyNumberFormat="1" applyFont="1" applyFill="1" applyBorder="1" applyAlignment="1">
      <alignment horizontal="center" vertical="top" wrapText="1"/>
    </xf>
    <xf numFmtId="238" fontId="12" fillId="7" borderId="8" xfId="0" applyNumberFormat="1" applyFont="1" applyFill="1" applyBorder="1" applyAlignment="1">
      <alignment horizontal="center" vertical="top" wrapText="1"/>
    </xf>
    <xf numFmtId="238" fontId="24" fillId="29" borderId="8" xfId="0" applyNumberFormat="1" applyFont="1" applyFill="1" applyBorder="1" applyAlignment="1">
      <alignment horizontal="center" vertical="top"/>
    </xf>
    <xf numFmtId="245" fontId="10" fillId="0" borderId="8" xfId="0" applyNumberFormat="1" applyFont="1" applyFill="1" applyBorder="1" applyAlignment="1">
      <alignment horizontal="center" vertical="top" wrapText="1"/>
    </xf>
    <xf numFmtId="246" fontId="10" fillId="16" borderId="8" xfId="0" applyNumberFormat="1" applyFont="1" applyFill="1" applyBorder="1" applyAlignment="1">
      <alignment horizontal="center" vertical="top" wrapText="1"/>
    </xf>
    <xf numFmtId="221" fontId="12" fillId="16" borderId="8" xfId="0" applyNumberFormat="1" applyFont="1" applyFill="1" applyBorder="1" applyAlignment="1">
      <alignment horizontal="center" vertical="top" wrapText="1"/>
    </xf>
    <xf numFmtId="265" fontId="10" fillId="16" borderId="10" xfId="0" applyNumberFormat="1" applyFont="1" applyFill="1" applyBorder="1" applyAlignment="1">
      <alignment horizontal="center" vertical="top" wrapText="1"/>
    </xf>
    <xf numFmtId="246" fontId="10" fillId="0" borderId="8" xfId="0" applyNumberFormat="1" applyFont="1" applyFill="1" applyBorder="1" applyAlignment="1">
      <alignment horizontal="center" vertical="top" wrapText="1"/>
    </xf>
    <xf numFmtId="221" fontId="12" fillId="0" borderId="8" xfId="0" applyNumberFormat="1" applyFont="1" applyFill="1" applyBorder="1" applyAlignment="1">
      <alignment horizontal="center" vertical="top" wrapText="1"/>
    </xf>
    <xf numFmtId="265" fontId="10" fillId="0" borderId="10" xfId="0" applyNumberFormat="1" applyFont="1" applyFill="1" applyBorder="1" applyAlignment="1">
      <alignment horizontal="center" vertical="top" wrapText="1"/>
    </xf>
    <xf numFmtId="264" fontId="10" fillId="7" borderId="8" xfId="0" applyNumberFormat="1" applyFont="1" applyFill="1" applyBorder="1" applyAlignment="1">
      <alignment horizontal="center" vertical="top" wrapText="1"/>
    </xf>
    <xf numFmtId="231" fontId="10" fillId="16" borderId="8" xfId="0" applyNumberFormat="1" applyFont="1" applyFill="1" applyBorder="1" applyAlignment="1">
      <alignment horizontal="center" vertical="top" wrapText="1"/>
    </xf>
    <xf numFmtId="0" fontId="20" fillId="12" borderId="0" xfId="0" applyFont="1" applyFill="1" applyAlignment="1" applyProtection="1">
      <alignment horizontal="center"/>
    </xf>
    <xf numFmtId="1" fontId="0" fillId="12" borderId="23" xfId="0" applyNumberFormat="1" applyFill="1" applyBorder="1" applyProtection="1"/>
    <xf numFmtId="1" fontId="0" fillId="12" borderId="17" xfId="0" applyNumberFormat="1" applyFill="1" applyBorder="1" applyAlignment="1" applyProtection="1">
      <alignment horizontal="right"/>
    </xf>
    <xf numFmtId="0" fontId="20" fillId="12" borderId="4" xfId="0" applyFont="1" applyFill="1" applyBorder="1" applyAlignment="1" applyProtection="1">
      <alignment horizontal="left"/>
    </xf>
    <xf numFmtId="0" fontId="33" fillId="21" borderId="0" xfId="0" applyFont="1" applyFill="1"/>
    <xf numFmtId="44" fontId="20" fillId="12" borderId="0" xfId="4" applyFont="1" applyFill="1" applyProtection="1">
      <protection locked="0"/>
    </xf>
    <xf numFmtId="44" fontId="20" fillId="19" borderId="0" xfId="0" applyNumberFormat="1" applyFont="1" applyFill="1" applyProtection="1"/>
    <xf numFmtId="0" fontId="0" fillId="0" borderId="0" xfId="0" applyFill="1"/>
    <xf numFmtId="0" fontId="2" fillId="12" borderId="0" xfId="0" applyFont="1" applyFill="1" applyAlignment="1" applyProtection="1">
      <alignment horizontal="left" vertical="top"/>
    </xf>
    <xf numFmtId="0" fontId="20" fillId="12" borderId="0" xfId="0" applyFont="1" applyFill="1" applyProtection="1"/>
    <xf numFmtId="0" fontId="20" fillId="3" borderId="0" xfId="0" applyFont="1" applyFill="1" applyAlignment="1" applyProtection="1">
      <alignment horizontal="left" vertical="top"/>
      <protection locked="0"/>
    </xf>
    <xf numFmtId="0" fontId="20" fillId="12" borderId="0" xfId="0" applyFont="1" applyFill="1" applyProtection="1"/>
    <xf numFmtId="44" fontId="0" fillId="12" borderId="17" xfId="0" applyNumberFormat="1" applyFill="1" applyBorder="1" applyProtection="1"/>
    <xf numFmtId="44" fontId="0" fillId="12" borderId="22" xfId="0" applyNumberFormat="1" applyFill="1" applyBorder="1" applyProtection="1"/>
    <xf numFmtId="0" fontId="20" fillId="0" borderId="0" xfId="0" applyFont="1" applyAlignment="1" applyProtection="1">
      <alignment horizontal="center"/>
    </xf>
    <xf numFmtId="0" fontId="20" fillId="12" borderId="0" xfId="0" applyFont="1" applyFill="1" applyBorder="1" applyAlignment="1" applyProtection="1">
      <alignment horizontal="center"/>
    </xf>
    <xf numFmtId="0" fontId="20" fillId="12" borderId="0" xfId="0" applyFont="1" applyFill="1" applyAlignment="1" applyProtection="1">
      <alignment horizontal="center"/>
    </xf>
    <xf numFmtId="0" fontId="20" fillId="4" borderId="0" xfId="0" applyFont="1" applyFill="1" applyAlignment="1" applyProtection="1">
      <alignment horizontal="left" vertical="top"/>
      <protection locked="0"/>
    </xf>
    <xf numFmtId="0" fontId="2" fillId="4" borderId="0" xfId="0" applyFont="1" applyFill="1" applyAlignment="1" applyProtection="1">
      <alignment horizontal="left" vertical="top"/>
      <protection locked="0"/>
    </xf>
    <xf numFmtId="0" fontId="20" fillId="3" borderId="0" xfId="0" applyFont="1" applyFill="1" applyAlignment="1" applyProtection="1">
      <alignment horizontal="left" vertical="top"/>
      <protection locked="0"/>
    </xf>
    <xf numFmtId="0" fontId="20" fillId="12" borderId="0" xfId="0" applyFont="1" applyFill="1" applyAlignment="1" applyProtection="1">
      <alignment horizontal="center"/>
      <protection locked="0"/>
    </xf>
    <xf numFmtId="0" fontId="19" fillId="12" borderId="0" xfId="0" applyFont="1" applyFill="1" applyAlignment="1" applyProtection="1">
      <alignment horizontal="center"/>
    </xf>
    <xf numFmtId="0" fontId="0" fillId="12" borderId="0" xfId="0" applyFill="1" applyAlignment="1" applyProtection="1">
      <alignment horizontal="center"/>
    </xf>
    <xf numFmtId="0" fontId="2" fillId="12" borderId="0" xfId="0" applyFont="1" applyFill="1" applyAlignment="1" applyProtection="1">
      <alignment horizontal="left" vertical="top"/>
    </xf>
    <xf numFmtId="0" fontId="20" fillId="4" borderId="0" xfId="0" applyFont="1" applyFill="1" applyAlignment="1" applyProtection="1">
      <alignment horizontal="center"/>
      <protection locked="0"/>
    </xf>
    <xf numFmtId="0" fontId="20" fillId="12" borderId="0" xfId="0" applyFont="1" applyFill="1" applyAlignment="1" applyProtection="1">
      <alignment horizontal="left" vertical="top"/>
    </xf>
    <xf numFmtId="0" fontId="2" fillId="12" borderId="0" xfId="0" applyFont="1" applyFill="1" applyAlignment="1" applyProtection="1">
      <alignment horizontal="center" vertical="top"/>
    </xf>
    <xf numFmtId="0" fontId="20" fillId="0" borderId="0" xfId="0" applyFont="1" applyAlignment="1" applyProtection="1">
      <alignment horizontal="center" vertical="top"/>
    </xf>
    <xf numFmtId="0" fontId="20" fillId="0" borderId="0" xfId="0" applyFont="1" applyFill="1" applyAlignment="1" applyProtection="1">
      <alignment horizontal="center"/>
    </xf>
    <xf numFmtId="0" fontId="20" fillId="12" borderId="5" xfId="0" applyFont="1" applyFill="1" applyBorder="1" applyAlignment="1" applyProtection="1">
      <alignment horizontal="center"/>
    </xf>
    <xf numFmtId="0" fontId="34" fillId="12" borderId="0" xfId="0" applyFont="1" applyFill="1" applyAlignment="1" applyProtection="1">
      <alignment horizontal="left"/>
    </xf>
    <xf numFmtId="0" fontId="20" fillId="4" borderId="0" xfId="0" applyFont="1" applyFill="1" applyAlignment="1" applyProtection="1">
      <alignment horizontal="left" vertical="top"/>
    </xf>
    <xf numFmtId="0" fontId="20" fillId="12" borderId="0" xfId="0" applyFont="1" applyFill="1" applyProtection="1"/>
    <xf numFmtId="0" fontId="0" fillId="0" borderId="0" xfId="0" applyAlignment="1">
      <alignment horizontal="center"/>
    </xf>
    <xf numFmtId="0" fontId="12" fillId="12" borderId="8" xfId="1" applyFont="1" applyFill="1" applyBorder="1" applyAlignment="1">
      <alignment horizontal="center" vertical="top" wrapText="1"/>
    </xf>
    <xf numFmtId="0" fontId="10" fillId="0" borderId="0" xfId="1" applyFont="1" applyBorder="1" applyAlignment="1">
      <alignment horizontal="center" vertical="top" wrapText="1"/>
    </xf>
    <xf numFmtId="0" fontId="10" fillId="0" borderId="9" xfId="1" applyFont="1" applyBorder="1" applyAlignment="1">
      <alignment horizontal="center" vertical="top" wrapText="1"/>
    </xf>
    <xf numFmtId="0" fontId="10" fillId="0" borderId="8" xfId="1" applyFont="1" applyBorder="1" applyAlignment="1">
      <alignment horizontal="center" vertical="top" wrapText="1"/>
    </xf>
    <xf numFmtId="0" fontId="9" fillId="5" borderId="10" xfId="1" applyFont="1" applyFill="1" applyBorder="1" applyAlignment="1">
      <alignment horizontal="center" vertical="top"/>
    </xf>
    <xf numFmtId="0" fontId="10" fillId="0" borderId="10" xfId="1" applyFont="1" applyBorder="1" applyAlignment="1">
      <alignment horizontal="center" vertical="top"/>
    </xf>
    <xf numFmtId="0" fontId="10" fillId="5" borderId="10" xfId="1" applyFont="1" applyFill="1" applyBorder="1" applyAlignment="1">
      <alignment horizontal="left" vertical="top"/>
    </xf>
    <xf numFmtId="0" fontId="10" fillId="0" borderId="10" xfId="1" applyFont="1" applyBorder="1" applyAlignment="1">
      <alignment vertical="top"/>
    </xf>
    <xf numFmtId="0" fontId="10" fillId="12" borderId="8" xfId="1" applyFont="1" applyFill="1" applyBorder="1" applyAlignment="1">
      <alignment horizontal="center" vertical="top" wrapText="1"/>
    </xf>
    <xf numFmtId="0" fontId="10" fillId="12" borderId="8" xfId="1" applyFont="1" applyFill="1" applyBorder="1" applyAlignment="1">
      <alignment horizontal="left" vertical="top" wrapText="1"/>
    </xf>
    <xf numFmtId="0" fontId="10" fillId="0" borderId="9" xfId="1" applyFont="1" applyBorder="1" applyAlignment="1">
      <alignment horizontal="left" vertical="top" wrapText="1"/>
    </xf>
    <xf numFmtId="0" fontId="10" fillId="5" borderId="8" xfId="0" applyFont="1" applyFill="1" applyBorder="1" applyAlignment="1">
      <alignment horizontal="left" vertical="top"/>
    </xf>
    <xf numFmtId="0" fontId="10" fillId="5" borderId="9" xfId="0" applyFont="1" applyFill="1" applyBorder="1" applyAlignment="1">
      <alignment horizontal="left" vertical="top"/>
    </xf>
    <xf numFmtId="0" fontId="12" fillId="5" borderId="8" xfId="0" applyFont="1" applyFill="1" applyBorder="1" applyAlignment="1">
      <alignment horizontal="center" vertical="top" wrapText="1"/>
    </xf>
    <xf numFmtId="0" fontId="12" fillId="5" borderId="0" xfId="0" applyFont="1" applyFill="1" applyBorder="1" applyAlignment="1">
      <alignment horizontal="center" vertical="top" wrapText="1"/>
    </xf>
    <xf numFmtId="0" fontId="12" fillId="5" borderId="9" xfId="0" applyFont="1" applyFill="1" applyBorder="1" applyAlignment="1">
      <alignment horizontal="center" vertical="top" wrapText="1"/>
    </xf>
    <xf numFmtId="0" fontId="10" fillId="5" borderId="8" xfId="0" applyFont="1" applyFill="1" applyBorder="1" applyAlignment="1">
      <alignment horizontal="center" vertical="top" wrapText="1"/>
    </xf>
    <xf numFmtId="0" fontId="10" fillId="5" borderId="9" xfId="0" applyFont="1" applyFill="1" applyBorder="1" applyAlignment="1">
      <alignment horizontal="center" vertical="top" wrapText="1"/>
    </xf>
    <xf numFmtId="0" fontId="10" fillId="5" borderId="8" xfId="0" applyFont="1" applyFill="1" applyBorder="1" applyAlignment="1">
      <alignment horizontal="left" vertical="top" wrapText="1"/>
    </xf>
    <xf numFmtId="0" fontId="10" fillId="5" borderId="9" xfId="0" applyFont="1" applyFill="1" applyBorder="1" applyAlignment="1">
      <alignment horizontal="left" vertical="top" wrapText="1"/>
    </xf>
    <xf numFmtId="0" fontId="9" fillId="5" borderId="8" xfId="0" applyFont="1" applyFill="1" applyBorder="1" applyAlignment="1">
      <alignment horizontal="center" vertical="top"/>
    </xf>
    <xf numFmtId="0" fontId="9" fillId="5" borderId="9" xfId="0" applyFont="1" applyFill="1" applyBorder="1" applyAlignment="1">
      <alignment horizontal="center" vertical="top"/>
    </xf>
  </cellXfs>
  <cellStyles count="6">
    <cellStyle name="Komma" xfId="5" builtinId="3"/>
    <cellStyle name="Komma 2" xfId="2"/>
    <cellStyle name="Prozent 2" xfId="3"/>
    <cellStyle name="Standard" xfId="0" builtinId="0"/>
    <cellStyle name="Standard 2" xfId="1"/>
    <cellStyle name="Währung" xfId="4" builtinId="4"/>
  </cellStyles>
  <dxfs count="0"/>
  <tableStyles count="0" defaultTableStyle="TableStyleMedium2" defaultPivotStyle="PivotStyleLight16"/>
  <colors>
    <mruColors>
      <color rgb="FF6600FF"/>
      <color rgb="FF0000FF"/>
      <color rgb="FF0066CC"/>
      <color rgb="FF006699"/>
      <color rgb="FF00CC99"/>
      <color rgb="FF008000"/>
      <color rgb="FF00FFCC"/>
      <color rgb="FFCCECFF"/>
      <color rgb="FF66CCFF"/>
      <color rgb="FF66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CH"/>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CH"/>
              <a:t>Produktionskosten in %</a:t>
            </a:r>
          </a:p>
        </c:rich>
      </c:tx>
      <c:layout>
        <c:manualLayout>
          <c:xMode val="edge"/>
          <c:yMode val="edge"/>
          <c:x val="0.37824068020378321"/>
          <c:y val="1.6577856719952634E-2"/>
        </c:manualLayout>
      </c:layout>
      <c:overlay val="0"/>
    </c:title>
    <c:autoTitleDeleted val="0"/>
    <c:plotArea>
      <c:layout/>
      <c:pieChart>
        <c:varyColors val="1"/>
        <c:ser>
          <c:idx val="0"/>
          <c:order val="0"/>
          <c:spPr>
            <a:effectLst>
              <a:glow>
                <a:schemeClr val="accent1">
                  <a:alpha val="40000"/>
                </a:schemeClr>
              </a:glow>
            </a:effectLst>
          </c:spPr>
          <c:dPt>
            <c:idx val="0"/>
            <c:bubble3D val="0"/>
            <c:spPr>
              <a:solidFill>
                <a:srgbClr val="FF0000"/>
              </a:solidFill>
              <a:effectLst>
                <a:glow>
                  <a:schemeClr val="accent1">
                    <a:alpha val="40000"/>
                  </a:schemeClr>
                </a:glow>
              </a:effectLst>
            </c:spPr>
          </c:dPt>
          <c:dPt>
            <c:idx val="1"/>
            <c:bubble3D val="0"/>
            <c:spPr>
              <a:solidFill>
                <a:srgbClr val="FFC000"/>
              </a:solidFill>
              <a:effectLst>
                <a:glow>
                  <a:schemeClr val="accent1">
                    <a:alpha val="40000"/>
                  </a:schemeClr>
                </a:glow>
              </a:effectLst>
            </c:spPr>
          </c:dPt>
          <c:dPt>
            <c:idx val="3"/>
            <c:bubble3D val="0"/>
            <c:spPr>
              <a:solidFill>
                <a:srgbClr val="FFFF00"/>
              </a:solidFill>
              <a:effectLst>
                <a:glow>
                  <a:schemeClr val="accent1">
                    <a:alpha val="40000"/>
                  </a:schemeClr>
                </a:glow>
              </a:effectLst>
            </c:spPr>
          </c:dPt>
          <c:dPt>
            <c:idx val="4"/>
            <c:bubble3D val="0"/>
            <c:spPr>
              <a:solidFill>
                <a:srgbClr val="92D050"/>
              </a:solidFill>
              <a:effectLst>
                <a:glow>
                  <a:schemeClr val="accent1">
                    <a:alpha val="40000"/>
                  </a:schemeClr>
                </a:glow>
              </a:effectLst>
            </c:spPr>
          </c:dPt>
          <c:dPt>
            <c:idx val="6"/>
            <c:bubble3D val="0"/>
            <c:spPr>
              <a:solidFill>
                <a:srgbClr val="008000"/>
              </a:solidFill>
              <a:effectLst>
                <a:glow>
                  <a:schemeClr val="accent1">
                    <a:alpha val="40000"/>
                  </a:schemeClr>
                </a:glow>
              </a:effectLst>
            </c:spPr>
          </c:dPt>
          <c:dPt>
            <c:idx val="7"/>
            <c:bubble3D val="0"/>
            <c:spPr>
              <a:solidFill>
                <a:srgbClr val="00CC99"/>
              </a:solidFill>
              <a:effectLst>
                <a:glow>
                  <a:schemeClr val="accent1">
                    <a:alpha val="40000"/>
                  </a:schemeClr>
                </a:glow>
              </a:effectLst>
            </c:spPr>
          </c:dPt>
          <c:dPt>
            <c:idx val="8"/>
            <c:bubble3D val="0"/>
            <c:spPr>
              <a:solidFill>
                <a:srgbClr val="006699"/>
              </a:solidFill>
              <a:effectLst>
                <a:glow>
                  <a:schemeClr val="accent1">
                    <a:alpha val="40000"/>
                  </a:schemeClr>
                </a:glow>
              </a:effectLst>
            </c:spPr>
          </c:dPt>
          <c:dPt>
            <c:idx val="9"/>
            <c:bubble3D val="0"/>
            <c:spPr>
              <a:solidFill>
                <a:srgbClr val="0066CC"/>
              </a:solidFill>
              <a:effectLst>
                <a:glow>
                  <a:schemeClr val="accent1">
                    <a:alpha val="40000"/>
                  </a:schemeClr>
                </a:glow>
              </a:effectLst>
            </c:spPr>
          </c:dPt>
          <c:dPt>
            <c:idx val="10"/>
            <c:bubble3D val="0"/>
            <c:spPr>
              <a:solidFill>
                <a:srgbClr val="0000FF"/>
              </a:solidFill>
              <a:effectLst>
                <a:glow>
                  <a:schemeClr val="accent1">
                    <a:alpha val="40000"/>
                  </a:schemeClr>
                </a:glow>
              </a:effectLst>
            </c:spPr>
          </c:dPt>
          <c:dPt>
            <c:idx val="11"/>
            <c:bubble3D val="0"/>
            <c:spPr>
              <a:solidFill>
                <a:srgbClr val="6600FF"/>
              </a:solidFill>
              <a:effectLst>
                <a:glow>
                  <a:schemeClr val="accent1">
                    <a:alpha val="40000"/>
                  </a:schemeClr>
                </a:glow>
              </a:effectLst>
            </c:spPr>
          </c:dPt>
          <c:dLbls>
            <c:dLbl>
              <c:idx val="0"/>
              <c:layout>
                <c:manualLayout>
                  <c:x val="5.5744836826841476E-2"/>
                  <c:y val="-1.733490113709862E-2"/>
                </c:manualLayout>
              </c:layout>
              <c:dLblPos val="bestFit"/>
              <c:showLegendKey val="0"/>
              <c:showVal val="0"/>
              <c:showCatName val="1"/>
              <c:showSerName val="0"/>
              <c:showPercent val="1"/>
              <c:showBubbleSize val="0"/>
            </c:dLbl>
            <c:dLbl>
              <c:idx val="1"/>
              <c:layout>
                <c:manualLayout>
                  <c:x val="0"/>
                  <c:y val="-7.104795737122558E-3"/>
                </c:manualLayout>
              </c:layout>
              <c:dLblPos val="bestFit"/>
              <c:showLegendKey val="0"/>
              <c:showVal val="0"/>
              <c:showCatName val="1"/>
              <c:showSerName val="0"/>
              <c:showPercent val="1"/>
              <c:showBubbleSize val="0"/>
            </c:dLbl>
            <c:dLbl>
              <c:idx val="2"/>
              <c:layout>
                <c:manualLayout>
                  <c:x val="0"/>
                  <c:y val="-1.8946121965660152E-2"/>
                </c:manualLayout>
              </c:layout>
              <c:dLblPos val="bestFit"/>
              <c:showLegendKey val="0"/>
              <c:showVal val="0"/>
              <c:showCatName val="1"/>
              <c:showSerName val="0"/>
              <c:showPercent val="1"/>
              <c:showBubbleSize val="0"/>
            </c:dLbl>
            <c:dLbl>
              <c:idx val="3"/>
              <c:layout>
                <c:manualLayout>
                  <c:x val="2.7276373846770958E-2"/>
                  <c:y val="1.4209404996666713E-2"/>
                </c:manualLayout>
              </c:layout>
              <c:dLblPos val="bestFit"/>
              <c:showLegendKey val="0"/>
              <c:showVal val="0"/>
              <c:showCatName val="1"/>
              <c:showSerName val="0"/>
              <c:showPercent val="1"/>
              <c:showBubbleSize val="0"/>
            </c:dLbl>
            <c:dLbl>
              <c:idx val="4"/>
              <c:layout>
                <c:manualLayout>
                  <c:x val="6.417970316887284E-3"/>
                  <c:y val="-1.4209591474245116E-2"/>
                </c:manualLayout>
              </c:layout>
              <c:dLblPos val="bestFit"/>
              <c:showLegendKey val="0"/>
              <c:showVal val="0"/>
              <c:showCatName val="1"/>
              <c:showSerName val="0"/>
              <c:showPercent val="1"/>
              <c:showBubbleSize val="0"/>
            </c:dLbl>
            <c:dLbl>
              <c:idx val="5"/>
              <c:layout>
                <c:manualLayout>
                  <c:x val="1.9253910950661854E-2"/>
                  <c:y val="-1.6577856719952634E-2"/>
                </c:manualLayout>
              </c:layout>
              <c:dLblPos val="bestFit"/>
              <c:showLegendKey val="0"/>
              <c:showVal val="0"/>
              <c:showCatName val="1"/>
              <c:showSerName val="0"/>
              <c:showPercent val="1"/>
              <c:showBubbleSize val="0"/>
            </c:dLbl>
            <c:dLbl>
              <c:idx val="6"/>
              <c:layout>
                <c:manualLayout>
                  <c:x val="0.10315039163402717"/>
                  <c:y val="9.0435845919631976E-3"/>
                </c:manualLayout>
              </c:layout>
              <c:dLblPos val="bestFit"/>
              <c:showLegendKey val="0"/>
              <c:showVal val="0"/>
              <c:showCatName val="1"/>
              <c:showSerName val="0"/>
              <c:showPercent val="1"/>
              <c:showBubbleSize val="0"/>
            </c:dLbl>
            <c:dLbl>
              <c:idx val="7"/>
              <c:layout>
                <c:manualLayout>
                  <c:x val="-4.2513986766872566E-3"/>
                  <c:y val="6.0307097310087869E-3"/>
                </c:manualLayout>
              </c:layout>
              <c:dLblPos val="bestFit"/>
              <c:showLegendKey val="0"/>
              <c:showVal val="0"/>
              <c:showCatName val="1"/>
              <c:showSerName val="0"/>
              <c:showPercent val="1"/>
              <c:showBubbleSize val="0"/>
            </c:dLbl>
            <c:dLbl>
              <c:idx val="8"/>
              <c:layout>
                <c:manualLayout>
                  <c:x val="-3.04853590052146E-2"/>
                  <c:y val="4.7365304914150381E-3"/>
                </c:manualLayout>
              </c:layout>
              <c:dLblPos val="bestFit"/>
              <c:showLegendKey val="0"/>
              <c:showVal val="0"/>
              <c:showCatName val="1"/>
              <c:showSerName val="0"/>
              <c:showPercent val="1"/>
              <c:showBubbleSize val="0"/>
            </c:dLbl>
            <c:dLbl>
              <c:idx val="9"/>
              <c:layout>
                <c:manualLayout>
                  <c:x val="-1.6044925792218213E-2"/>
                  <c:y val="-1.1841326228537596E-2"/>
                </c:manualLayout>
              </c:layout>
              <c:dLblPos val="bestFit"/>
              <c:showLegendKey val="0"/>
              <c:showVal val="0"/>
              <c:showCatName val="1"/>
              <c:showSerName val="0"/>
              <c:showPercent val="1"/>
              <c:showBubbleSize val="0"/>
            </c:dLbl>
            <c:dLbl>
              <c:idx val="10"/>
              <c:layout>
                <c:manualLayout>
                  <c:x val="-2.8880866425992781E-2"/>
                  <c:y val="-1.8946121965660177E-2"/>
                </c:manualLayout>
              </c:layout>
              <c:dLblPos val="bestFit"/>
              <c:showLegendKey val="0"/>
              <c:showVal val="0"/>
              <c:showCatName val="1"/>
              <c:showSerName val="0"/>
              <c:showPercent val="1"/>
              <c:showBubbleSize val="0"/>
            </c:dLbl>
            <c:dLbl>
              <c:idx val="11"/>
              <c:layout>
                <c:manualLayout>
                  <c:x val="-8.0224628961091064E-3"/>
                  <c:y val="-9.4730609828300762E-3"/>
                </c:manualLayout>
              </c:layout>
              <c:dLblPos val="bestFit"/>
              <c:showLegendKey val="0"/>
              <c:showVal val="0"/>
              <c:showCatName val="1"/>
              <c:showSerName val="0"/>
              <c:showPercent val="1"/>
              <c:showBubbleSize val="0"/>
            </c:dLbl>
            <c:dLblPos val="outEnd"/>
            <c:showLegendKey val="0"/>
            <c:showVal val="0"/>
            <c:showCatName val="1"/>
            <c:showSerName val="0"/>
            <c:showPercent val="1"/>
            <c:showBubbleSize val="0"/>
            <c:showLeaderLines val="1"/>
          </c:dLbls>
          <c:cat>
            <c:strRef>
              <c:f>'Grafik 2017'!$B$37:$B$50</c:f>
              <c:strCache>
                <c:ptCount val="14"/>
                <c:pt idx="0">
                  <c:v>Düngemittel</c:v>
                </c:pt>
                <c:pt idx="1">
                  <c:v>Pflanzenschutzmittel</c:v>
                </c:pt>
                <c:pt idx="2">
                  <c:v>Weitere Betriebsmittel</c:v>
                </c:pt>
                <c:pt idx="3">
                  <c:v>Pflanzgut</c:v>
                </c:pt>
                <c:pt idx="4">
                  <c:v>Kosten für Gebinde</c:v>
                </c:pt>
                <c:pt idx="5">
                  <c:v>übrige Direktkosten</c:v>
                </c:pt>
                <c:pt idx="6">
                  <c:v>Arbeiten durch Dritte</c:v>
                </c:pt>
                <c:pt idx="7">
                  <c:v>Bodenbearbeitung/Pflanzung</c:v>
                </c:pt>
                <c:pt idx="8">
                  <c:v>Maschinen- und Arbeitskosten für Pflege/Düngung</c:v>
                </c:pt>
                <c:pt idx="9">
                  <c:v>Bewässerung</c:v>
                </c:pt>
                <c:pt idx="10">
                  <c:v>Ernte</c:v>
                </c:pt>
                <c:pt idx="11">
                  <c:v>Lieferung</c:v>
                </c:pt>
                <c:pt idx="12">
                  <c:v>Arbeit Erntehelfer</c:v>
                </c:pt>
                <c:pt idx="13">
                  <c:v>Weitere Kosten</c:v>
                </c:pt>
              </c:strCache>
            </c:strRef>
          </c:cat>
          <c:val>
            <c:numRef>
              <c:f>'Grafik 2017'!$C$37:$C$50</c:f>
              <c:numCache>
                <c:formatCode>_("Fr."* #,##0.00_);_("Fr."* \(#,##0.00\);_("Fr."* "-"??_);_(@_)</c:formatCode>
                <c:ptCount val="14"/>
                <c:pt idx="0" formatCode="0.00">
                  <c:v>0</c:v>
                </c:pt>
                <c:pt idx="1">
                  <c:v>0</c:v>
                </c:pt>
                <c:pt idx="2">
                  <c:v>0</c:v>
                </c:pt>
                <c:pt idx="3">
                  <c:v>0</c:v>
                </c:pt>
                <c:pt idx="4" formatCode="0">
                  <c:v>0</c:v>
                </c:pt>
                <c:pt idx="5" formatCode="General">
                  <c:v>#N/A</c:v>
                </c:pt>
                <c:pt idx="6" formatCode="General">
                  <c:v>0</c:v>
                </c:pt>
                <c:pt idx="7" formatCode="General">
                  <c:v>0</c:v>
                </c:pt>
                <c:pt idx="8" formatCode="General">
                  <c:v>0</c:v>
                </c:pt>
                <c:pt idx="9">
                  <c:v>0</c:v>
                </c:pt>
                <c:pt idx="10" formatCode="General">
                  <c:v>0</c:v>
                </c:pt>
                <c:pt idx="11" formatCode="0.00">
                  <c:v>0</c:v>
                </c:pt>
                <c:pt idx="12" formatCode="General">
                  <c:v>0</c:v>
                </c:pt>
                <c:pt idx="13">
                  <c:v>0</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676023</xdr:colOff>
      <xdr:row>53</xdr:row>
      <xdr:rowOff>85725</xdr:rowOff>
    </xdr:to>
    <xdr:pic>
      <xdr:nvPicPr>
        <xdr:cNvPr id="3" name="Grafik 2"/>
        <xdr:cNvPicPr>
          <a:picLocks noChangeAspect="1"/>
        </xdr:cNvPicPr>
      </xdr:nvPicPr>
      <xdr:blipFill rotWithShape="1">
        <a:blip xmlns:r="http://schemas.openxmlformats.org/officeDocument/2006/relationships" r:embed="rId1"/>
        <a:srcRect l="14741" t="27837" r="50150" b="40992"/>
        <a:stretch/>
      </xdr:blipFill>
      <xdr:spPr>
        <a:xfrm>
          <a:off x="0" y="0"/>
          <a:ext cx="17440023" cy="9677400"/>
        </a:xfrm>
        <a:prstGeom prst="rect">
          <a:avLst/>
        </a:prstGeom>
      </xdr:spPr>
    </xdr:pic>
    <xdr:clientData/>
  </xdr:twoCellAnchor>
  <xdr:twoCellAnchor>
    <xdr:from>
      <xdr:col>1</xdr:col>
      <xdr:colOff>304800</xdr:colOff>
      <xdr:row>3</xdr:row>
      <xdr:rowOff>95251</xdr:rowOff>
    </xdr:from>
    <xdr:to>
      <xdr:col>12</xdr:col>
      <xdr:colOff>295275</xdr:colOff>
      <xdr:row>35</xdr:row>
      <xdr:rowOff>19051</xdr:rowOff>
    </xdr:to>
    <xdr:sp macro="" textlink="">
      <xdr:nvSpPr>
        <xdr:cNvPr id="12" name="Textfeld 11"/>
        <xdr:cNvSpPr txBox="1"/>
      </xdr:nvSpPr>
      <xdr:spPr>
        <a:xfrm>
          <a:off x="1143000" y="638176"/>
          <a:ext cx="9210675" cy="571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00" b="1"/>
            <a:t>Vollkostenrechnung</a:t>
          </a:r>
          <a:r>
            <a:rPr lang="de-CH" sz="1600" b="1" baseline="0"/>
            <a:t> Kartoffelbau</a:t>
          </a:r>
          <a:endParaRPr lang="de-CH" sz="1600" b="1"/>
        </a:p>
        <a:p>
          <a:endParaRPr lang="de-CH" sz="1100"/>
        </a:p>
        <a:p>
          <a:r>
            <a:rPr lang="de-CH" sz="1200"/>
            <a:t>Mit dem Berechnungstool soll den Kartoffelproduzenten</a:t>
          </a:r>
          <a:r>
            <a:rPr lang="de-CH" sz="1200" baseline="0"/>
            <a:t> </a:t>
          </a:r>
          <a:r>
            <a:rPr lang="de-CH" sz="1200"/>
            <a:t>auf einfache Wiese ermöglicht werden, die Produktionskosten</a:t>
          </a:r>
          <a:r>
            <a:rPr lang="de-CH" sz="1200" baseline="0"/>
            <a:t> je kg Kartoffeln und den Arbeitsverdienst je Arbeitskraft Stunde  (AKh) zu berechnen.  Damit die Berechnung mit wenig Aufwand ermöglicht wird, dient eine einfache Datenbank als Berechnungsgrundlage. Bei den Maschinenkosten werden die Ansätze aus den Maschinenkostenbericht 2016 der ART übernommen. Werte, wie die Kartoffelpreise, oder Sortierkosten und Paloxenunterhaltsgebühren beziehen sich auf die  Übernahmebedingungen für  die Kartoffelernte 2016. Die  Kosten für Dünge- und Pflanzenschutzmittel sind Durchschnittswerte, welche je nach Betrieb bestimmt variieren.  Falls eingesetzte Düngemittel nicht in der Auswahlliste erscheinen, können sie in der grünen Zeile eingetragen werden.  Da für das Verrichten der Arbeit keine  verlässlichen Daten vorhanden sind und dies je nach Betrieb stark variiert, muss die Arbeitszeit für die verschiedenen Massnahmen selber erhoben oder geschätzt werden. </a:t>
          </a:r>
        </a:p>
        <a:p>
          <a:r>
            <a:rPr lang="de-CH" sz="1200" baseline="0"/>
            <a:t>Grundsätzlich gilt: orange Felder können aufgrund der Auswahlliste durch klicken ausgewählt werden. Bei den grünen Feldern müssen selbst ermittelte Werte eingetragen werden.</a:t>
          </a:r>
        </a:p>
        <a:p>
          <a:endParaRPr lang="de-CH" sz="1200" baseline="0"/>
        </a:p>
        <a:p>
          <a:r>
            <a:rPr lang="de-CH" sz="1200" baseline="0"/>
            <a:t>Mit dem Tool lassen sich der Deckungsbeitrag,  Arbeitsverdienst Fr./AKh und die Produktionskosten je kg/Kartoffeln ermitteln. </a:t>
          </a:r>
        </a:p>
        <a:p>
          <a:r>
            <a:rPr lang="de-CH" sz="1200" baseline="0"/>
            <a:t>Die Resultate sind nur so genau wie die Werte, welche  in den grünen Feldern eingetragen werden.</a:t>
          </a:r>
        </a:p>
        <a:p>
          <a:endParaRPr lang="de-CH" sz="1200" baseline="0"/>
        </a:p>
        <a:p>
          <a:r>
            <a:rPr lang="de-CH" sz="1200" baseline="0"/>
            <a:t>Eine Weiterentwicklung des Berechnungstool ist vorgesehen. Unteranderem wäre es interessant, wenn Vergleichswerte erstellt werden könnten. Dazu ist jedoch die Mithilfe der Benutzer notwendig. Damit dieser Vergleich ermöglicht werden kann, ist es notwendig, dass Benutzer dieses Berechnungstools, eine ausgefüllte Version an die untenstehende Adresse senden. Die Daten werden vertraulich behandelt und nur als Mittelwerte mehrerer Kartoffelproduzenten veröffentlicht. </a:t>
          </a:r>
        </a:p>
        <a:p>
          <a:endParaRPr lang="de-CH" sz="1200" baseline="0"/>
        </a:p>
        <a:p>
          <a:r>
            <a:rPr lang="de-CH" sz="1200" baseline="0"/>
            <a:t>Bei Fragen oder Anregungen zum Berechnungstool können Sie sich unter folgender Adresse melden.</a:t>
          </a:r>
        </a:p>
        <a:p>
          <a:endParaRPr lang="de-CH" sz="1100" baseline="0"/>
        </a:p>
        <a:p>
          <a:r>
            <a:rPr lang="de-CH" sz="1200" baseline="0"/>
            <a:t>Markus Hofer</a:t>
          </a:r>
        </a:p>
        <a:p>
          <a:r>
            <a:rPr lang="de-CH" sz="1200" baseline="0"/>
            <a:t>Rütti 5 </a:t>
          </a:r>
        </a:p>
        <a:p>
          <a:r>
            <a:rPr lang="de-CH" sz="1200" baseline="0"/>
            <a:t>3052 Zollikofen</a:t>
          </a:r>
        </a:p>
        <a:p>
          <a:r>
            <a:rPr lang="de-CH" sz="1200" baseline="0"/>
            <a:t>markus.hofer(at)vol.be.ch</a:t>
          </a:r>
        </a:p>
        <a:p>
          <a:r>
            <a:rPr lang="de-CH" sz="1200" baseline="0"/>
            <a:t>Tel. 031 636 41 45</a:t>
          </a:r>
        </a:p>
      </xdr:txBody>
    </xdr:sp>
    <xdr:clientData/>
  </xdr:twoCellAnchor>
  <xdr:twoCellAnchor editAs="oneCell">
    <xdr:from>
      <xdr:col>14</xdr:col>
      <xdr:colOff>342900</xdr:colOff>
      <xdr:row>0</xdr:row>
      <xdr:rowOff>0</xdr:rowOff>
    </xdr:from>
    <xdr:to>
      <xdr:col>20</xdr:col>
      <xdr:colOff>676275</xdr:colOff>
      <xdr:row>20</xdr:row>
      <xdr:rowOff>47625</xdr:rowOff>
    </xdr:to>
    <xdr:pic>
      <xdr:nvPicPr>
        <xdr:cNvPr id="7" name="Grafik 6"/>
        <xdr:cNvPicPr>
          <a:picLocks noChangeAspect="1"/>
        </xdr:cNvPicPr>
      </xdr:nvPicPr>
      <xdr:blipFill rotWithShape="1">
        <a:blip xmlns:r="http://schemas.openxmlformats.org/officeDocument/2006/relationships" r:embed="rId2"/>
        <a:srcRect l="14689" t="27670" r="55985" b="40242"/>
        <a:stretch/>
      </xdr:blipFill>
      <xdr:spPr>
        <a:xfrm>
          <a:off x="12077700" y="0"/>
          <a:ext cx="5362575" cy="3667125"/>
        </a:xfrm>
        <a:prstGeom prst="rect">
          <a:avLst/>
        </a:prstGeom>
      </xdr:spPr>
    </xdr:pic>
    <xdr:clientData/>
  </xdr:twoCellAnchor>
  <xdr:twoCellAnchor editAs="oneCell">
    <xdr:from>
      <xdr:col>14</xdr:col>
      <xdr:colOff>371454</xdr:colOff>
      <xdr:row>28</xdr:row>
      <xdr:rowOff>66675</xdr:rowOff>
    </xdr:from>
    <xdr:to>
      <xdr:col>20</xdr:col>
      <xdr:colOff>676275</xdr:colOff>
      <xdr:row>53</xdr:row>
      <xdr:rowOff>85725</xdr:rowOff>
    </xdr:to>
    <xdr:pic>
      <xdr:nvPicPr>
        <xdr:cNvPr id="8" name="Grafik 7"/>
        <xdr:cNvPicPr>
          <a:picLocks noChangeAspect="1"/>
        </xdr:cNvPicPr>
      </xdr:nvPicPr>
      <xdr:blipFill rotWithShape="1">
        <a:blip xmlns:r="http://schemas.openxmlformats.org/officeDocument/2006/relationships" r:embed="rId3"/>
        <a:srcRect l="14794" t="27670" r="57443" b="34492"/>
        <a:stretch/>
      </xdr:blipFill>
      <xdr:spPr>
        <a:xfrm>
          <a:off x="12106254" y="5133975"/>
          <a:ext cx="5334021" cy="4543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790574</xdr:colOff>
      <xdr:row>0</xdr:row>
      <xdr:rowOff>161924</xdr:rowOff>
    </xdr:from>
    <xdr:to>
      <xdr:col>10</xdr:col>
      <xdr:colOff>19050</xdr:colOff>
      <xdr:row>34</xdr:row>
      <xdr:rowOff>57150</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baseColWidth="10" defaultRowHeight="14.25"/>
  <sheetData/>
  <sheetProtection password="AD0F" sheet="1" objects="1" scenarios="1"/>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16"/>
  <sheetViews>
    <sheetView topLeftCell="A25" zoomScaleNormal="100" workbookViewId="0">
      <selection activeCell="F125" sqref="F125"/>
    </sheetView>
  </sheetViews>
  <sheetFormatPr baseColWidth="10" defaultRowHeight="14.25"/>
  <cols>
    <col min="1" max="1" width="13.75" style="642" customWidth="1"/>
    <col min="2" max="3" width="9.625" style="645" customWidth="1"/>
    <col min="4" max="4" width="29.375" style="645" customWidth="1"/>
    <col min="5" max="5" width="0.875" style="642" customWidth="1"/>
    <col min="6" max="6" width="15.125" style="642" customWidth="1"/>
    <col min="7" max="7" width="0.75" style="642" customWidth="1"/>
    <col min="8" max="8" width="11" style="642"/>
    <col min="9" max="9" width="1.75" style="642" customWidth="1"/>
    <col min="10" max="10" width="12.375" style="642" customWidth="1"/>
    <col min="11" max="11" width="1.75" style="642" customWidth="1"/>
    <col min="12" max="12" width="10.375" style="642" customWidth="1"/>
    <col min="13" max="13" width="2.625" style="642" customWidth="1"/>
    <col min="14" max="14" width="12.875" style="642" customWidth="1"/>
    <col min="15" max="15" width="2.625" style="642" customWidth="1"/>
    <col min="16" max="16" width="15.75" style="642" customWidth="1"/>
    <col min="17" max="16384" width="11" style="642"/>
  </cols>
  <sheetData>
    <row r="1" spans="1:27">
      <c r="A1" s="658"/>
      <c r="B1" s="673"/>
      <c r="C1" s="673"/>
      <c r="D1" s="673"/>
      <c r="E1" s="658"/>
      <c r="F1" s="658"/>
      <c r="G1" s="658"/>
      <c r="H1" s="658"/>
      <c r="I1" s="658"/>
      <c r="J1" s="658"/>
      <c r="K1" s="658"/>
      <c r="L1" s="658"/>
      <c r="M1" s="658"/>
      <c r="N1" s="658"/>
      <c r="O1" s="658"/>
      <c r="P1" s="658"/>
      <c r="Q1" s="656"/>
      <c r="R1" s="656"/>
      <c r="S1" s="656"/>
      <c r="T1" s="656"/>
      <c r="U1" s="656"/>
      <c r="V1" s="656"/>
      <c r="W1" s="656"/>
      <c r="X1" s="656"/>
      <c r="Y1" s="656"/>
      <c r="Z1" s="656"/>
      <c r="AA1" s="656"/>
    </row>
    <row r="2" spans="1:27">
      <c r="A2" s="1382" t="s">
        <v>948</v>
      </c>
      <c r="B2" s="1383"/>
      <c r="C2" s="1383"/>
      <c r="D2" s="1383"/>
      <c r="E2" s="1383"/>
      <c r="F2" s="1383"/>
      <c r="G2" s="1383"/>
      <c r="H2" s="1383"/>
      <c r="I2" s="1383"/>
      <c r="J2" s="1383"/>
      <c r="K2" s="1383"/>
      <c r="L2" s="1383"/>
      <c r="M2" s="1383"/>
      <c r="N2" s="1383"/>
      <c r="O2" s="1383"/>
      <c r="P2" s="1383"/>
      <c r="Q2" s="656"/>
      <c r="R2" s="656"/>
      <c r="S2" s="656"/>
      <c r="T2" s="656"/>
      <c r="U2" s="656"/>
      <c r="V2" s="656"/>
      <c r="W2" s="656"/>
      <c r="X2" s="656"/>
      <c r="Y2" s="656"/>
      <c r="Z2" s="656"/>
      <c r="AA2" s="656"/>
    </row>
    <row r="3" spans="1:27">
      <c r="A3" s="1383"/>
      <c r="B3" s="1383"/>
      <c r="C3" s="1383"/>
      <c r="D3" s="1383"/>
      <c r="E3" s="1383"/>
      <c r="F3" s="1383"/>
      <c r="G3" s="1383"/>
      <c r="H3" s="1383"/>
      <c r="I3" s="1383"/>
      <c r="J3" s="1383"/>
      <c r="K3" s="1383"/>
      <c r="L3" s="1383"/>
      <c r="M3" s="1383"/>
      <c r="N3" s="1383"/>
      <c r="O3" s="1383"/>
      <c r="P3" s="1383"/>
      <c r="Q3" s="656"/>
      <c r="R3" s="656"/>
      <c r="S3" s="656"/>
      <c r="T3" s="656"/>
      <c r="U3" s="656"/>
      <c r="V3" s="656"/>
      <c r="W3" s="656"/>
      <c r="X3" s="656"/>
      <c r="Y3" s="656"/>
      <c r="Z3" s="656"/>
      <c r="AA3" s="656"/>
    </row>
    <row r="4" spans="1:27">
      <c r="A4" s="646"/>
      <c r="B4" s="674"/>
      <c r="C4" s="674"/>
      <c r="D4" s="674"/>
      <c r="E4" s="646"/>
      <c r="F4" s="646"/>
      <c r="G4" s="646"/>
      <c r="H4" s="646"/>
      <c r="I4" s="646"/>
      <c r="J4" s="646"/>
      <c r="K4" s="646"/>
      <c r="L4" s="646"/>
      <c r="M4" s="646"/>
      <c r="N4" s="646"/>
      <c r="O4" s="646"/>
      <c r="P4" s="646"/>
      <c r="Q4" s="656"/>
      <c r="R4" s="656"/>
      <c r="S4" s="656"/>
      <c r="T4" s="656"/>
      <c r="U4" s="656"/>
      <c r="V4" s="656"/>
      <c r="W4" s="656"/>
      <c r="X4" s="656"/>
      <c r="Y4" s="656"/>
      <c r="Z4" s="656"/>
      <c r="AA4" s="656"/>
    </row>
    <row r="5" spans="1:27">
      <c r="A5" s="675" t="s">
        <v>0</v>
      </c>
      <c r="B5" s="676"/>
      <c r="C5" s="676"/>
      <c r="D5" s="676"/>
      <c r="E5" s="675"/>
      <c r="F5" s="675"/>
      <c r="G5" s="675"/>
      <c r="H5" s="675"/>
      <c r="I5" s="675"/>
      <c r="J5" s="675"/>
      <c r="K5" s="675"/>
      <c r="L5" s="675"/>
      <c r="M5" s="675"/>
      <c r="N5" s="675"/>
      <c r="O5" s="675"/>
      <c r="P5" s="675"/>
      <c r="Q5" s="656"/>
      <c r="R5" s="656"/>
      <c r="S5" s="656"/>
      <c r="T5" s="656"/>
      <c r="U5" s="656"/>
      <c r="V5" s="656"/>
      <c r="W5" s="656"/>
      <c r="X5" s="656"/>
      <c r="Y5" s="656"/>
      <c r="Z5" s="656"/>
      <c r="AA5" s="656"/>
    </row>
    <row r="6" spans="1:27">
      <c r="A6" s="677"/>
      <c r="B6" s="674"/>
      <c r="C6" s="674" t="s">
        <v>1040</v>
      </c>
      <c r="D6" s="674"/>
      <c r="E6" s="678"/>
      <c r="F6" s="678"/>
      <c r="G6" s="678"/>
      <c r="H6" s="716">
        <v>28</v>
      </c>
      <c r="I6" s="1377"/>
      <c r="J6" s="646" t="s">
        <v>849</v>
      </c>
      <c r="K6" s="679"/>
      <c r="L6" s="680" t="s">
        <v>976</v>
      </c>
      <c r="M6" s="681"/>
      <c r="N6" s="720"/>
      <c r="O6" s="720"/>
      <c r="P6" s="720"/>
      <c r="Q6" s="656"/>
      <c r="R6" s="656"/>
      <c r="S6" s="656"/>
      <c r="T6" s="656"/>
      <c r="U6" s="656"/>
      <c r="V6" s="656"/>
      <c r="W6" s="656"/>
      <c r="X6" s="656"/>
      <c r="Y6" s="656"/>
      <c r="Z6" s="656"/>
      <c r="AA6" s="656"/>
    </row>
    <row r="7" spans="1:27">
      <c r="A7" s="674" t="s">
        <v>1024</v>
      </c>
      <c r="B7" s="673"/>
      <c r="C7" s="1385" t="s">
        <v>1055</v>
      </c>
      <c r="D7" s="1385"/>
      <c r="E7" s="1385"/>
      <c r="F7" s="1385"/>
      <c r="G7" s="682"/>
      <c r="H7" s="646">
        <f>VLOOKUP('VOKO Kart.2017'!$C7,'Maschinenkosten 2016'!C15:F25,4,FALSE)</f>
        <v>44</v>
      </c>
      <c r="I7" s="1377"/>
      <c r="J7" s="646" t="s">
        <v>850</v>
      </c>
      <c r="K7" s="683"/>
      <c r="L7" s="684" t="s">
        <v>977</v>
      </c>
      <c r="M7" s="683"/>
      <c r="N7" s="721"/>
      <c r="O7" s="721"/>
      <c r="P7" s="721"/>
      <c r="Q7" s="656"/>
      <c r="R7" s="656"/>
      <c r="S7" s="656"/>
      <c r="T7" s="656"/>
      <c r="U7" s="656"/>
      <c r="V7" s="656"/>
      <c r="W7" s="656"/>
      <c r="X7" s="656"/>
      <c r="Y7" s="656"/>
      <c r="Z7" s="656"/>
      <c r="AA7" s="656"/>
    </row>
    <row r="8" spans="1:27">
      <c r="A8" s="674" t="s">
        <v>1025</v>
      </c>
      <c r="B8" s="673"/>
      <c r="C8" s="1385" t="s">
        <v>1053</v>
      </c>
      <c r="D8" s="1385"/>
      <c r="E8" s="1385"/>
      <c r="F8" s="1385"/>
      <c r="G8" s="682"/>
      <c r="H8" s="1372">
        <f>VLOOKUP('VOKO Kart.2017'!$C8,'Maschinenkosten 2016'!C15:F25,4,FALSE)</f>
        <v>36</v>
      </c>
      <c r="I8" s="1377"/>
      <c r="J8" s="646" t="s">
        <v>850</v>
      </c>
      <c r="K8" s="683"/>
      <c r="L8" s="684" t="s">
        <v>1003</v>
      </c>
      <c r="M8" s="683"/>
      <c r="N8" s="683"/>
      <c r="O8" s="683"/>
      <c r="P8" s="719" t="s">
        <v>992</v>
      </c>
      <c r="Q8" s="656"/>
      <c r="R8" s="656"/>
      <c r="S8" s="656"/>
      <c r="T8" s="656"/>
      <c r="U8" s="656"/>
      <c r="V8" s="656"/>
      <c r="W8" s="656"/>
      <c r="X8" s="656"/>
      <c r="Y8" s="656"/>
      <c r="Z8" s="656"/>
      <c r="AA8" s="656"/>
    </row>
    <row r="9" spans="1:27">
      <c r="A9" s="677"/>
      <c r="B9" s="674"/>
      <c r="C9" s="674"/>
      <c r="D9" s="674"/>
      <c r="E9" s="677"/>
      <c r="F9" s="677"/>
      <c r="G9" s="677"/>
      <c r="H9" s="1377"/>
      <c r="I9" s="1377"/>
      <c r="J9" s="1377"/>
      <c r="K9" s="683"/>
      <c r="L9" s="684" t="s">
        <v>978</v>
      </c>
      <c r="M9" s="683"/>
      <c r="N9" s="683"/>
      <c r="O9" s="683"/>
      <c r="P9" s="719" t="s">
        <v>990</v>
      </c>
      <c r="Q9" s="656"/>
      <c r="R9" s="656"/>
      <c r="S9" s="656"/>
      <c r="T9" s="656"/>
      <c r="U9" s="656"/>
      <c r="V9" s="656"/>
      <c r="W9" s="656"/>
      <c r="X9" s="656"/>
      <c r="Y9" s="656"/>
      <c r="Z9" s="656"/>
      <c r="AA9" s="656"/>
    </row>
    <row r="10" spans="1:27">
      <c r="A10" s="677"/>
      <c r="B10" s="674"/>
      <c r="C10" s="717" t="s">
        <v>3</v>
      </c>
      <c r="D10" s="717"/>
      <c r="E10" s="718"/>
      <c r="F10" s="718"/>
      <c r="G10" s="685"/>
      <c r="H10" s="1377"/>
      <c r="I10" s="1377"/>
      <c r="J10" s="1377"/>
      <c r="K10" s="683"/>
      <c r="L10" s="686"/>
      <c r="M10" s="683"/>
      <c r="N10" s="683"/>
      <c r="O10" s="683"/>
      <c r="P10" s="687"/>
      <c r="Q10" s="656"/>
      <c r="R10" s="656"/>
      <c r="S10" s="656"/>
      <c r="T10" s="656"/>
      <c r="U10" s="656"/>
      <c r="V10" s="656"/>
      <c r="W10" s="656"/>
      <c r="X10" s="656"/>
      <c r="Y10" s="656"/>
      <c r="Z10" s="656"/>
      <c r="AA10" s="656"/>
    </row>
    <row r="11" spans="1:27">
      <c r="A11" s="677"/>
      <c r="B11" s="674"/>
      <c r="C11" s="1371"/>
      <c r="D11" s="717"/>
      <c r="E11" s="718"/>
      <c r="F11" s="718"/>
      <c r="G11" s="685"/>
      <c r="H11" s="1377"/>
      <c r="I11" s="1377"/>
      <c r="J11" s="1377"/>
      <c r="K11" s="683"/>
      <c r="L11" s="684" t="s">
        <v>1030</v>
      </c>
      <c r="M11" s="683"/>
      <c r="N11" s="683"/>
      <c r="O11" s="683"/>
      <c r="P11" s="719" t="s">
        <v>1031</v>
      </c>
      <c r="Q11" s="656"/>
      <c r="R11" s="656"/>
      <c r="S11" s="656"/>
      <c r="T11" s="656"/>
      <c r="U11" s="656"/>
      <c r="V11" s="656"/>
      <c r="W11" s="656"/>
      <c r="X11" s="656"/>
      <c r="Y11" s="656"/>
      <c r="Z11" s="656"/>
      <c r="AA11" s="656"/>
    </row>
    <row r="12" spans="1:27">
      <c r="A12" s="677"/>
      <c r="B12" s="674"/>
      <c r="C12" s="717"/>
      <c r="D12" s="717"/>
      <c r="E12" s="718"/>
      <c r="F12" s="718"/>
      <c r="G12" s="685"/>
      <c r="H12" s="1377"/>
      <c r="I12" s="1377"/>
      <c r="J12" s="1377"/>
      <c r="K12" s="683"/>
      <c r="L12" s="1364" t="s">
        <v>1181</v>
      </c>
      <c r="M12" s="688"/>
      <c r="N12" s="688"/>
      <c r="O12" s="688"/>
      <c r="P12" s="719" t="s">
        <v>975</v>
      </c>
      <c r="Q12" s="656"/>
      <c r="R12" s="656"/>
      <c r="S12" s="656"/>
      <c r="T12" s="656"/>
      <c r="U12" s="656"/>
      <c r="V12" s="656"/>
      <c r="W12" s="656"/>
      <c r="X12" s="656"/>
      <c r="Y12" s="656"/>
      <c r="Z12" s="656"/>
      <c r="AA12" s="656"/>
    </row>
    <row r="13" spans="1:27">
      <c r="A13" s="677"/>
      <c r="B13" s="1375"/>
      <c r="C13" s="1375"/>
      <c r="D13" s="1375"/>
      <c r="E13" s="1375"/>
      <c r="F13" s="1375"/>
      <c r="G13" s="1375"/>
      <c r="H13" s="1375"/>
      <c r="I13" s="1375"/>
      <c r="J13" s="1375"/>
      <c r="K13" s="1375"/>
      <c r="L13" s="1375"/>
      <c r="M13" s="1375"/>
      <c r="N13" s="1375"/>
      <c r="O13" s="1375"/>
      <c r="P13" s="1375"/>
      <c r="Q13" s="656"/>
      <c r="R13" s="656"/>
      <c r="S13" s="656"/>
      <c r="T13" s="656"/>
      <c r="U13" s="656"/>
      <c r="V13" s="656"/>
      <c r="W13" s="656"/>
      <c r="X13" s="656"/>
      <c r="Y13" s="656"/>
      <c r="Z13" s="656"/>
      <c r="AA13" s="656"/>
    </row>
    <row r="14" spans="1:27">
      <c r="A14" s="675" t="s">
        <v>73</v>
      </c>
      <c r="B14" s="676"/>
      <c r="C14" s="676"/>
      <c r="D14" s="676"/>
      <c r="E14" s="675"/>
      <c r="F14" s="675"/>
      <c r="G14" s="675"/>
      <c r="H14" s="675"/>
      <c r="I14" s="675"/>
      <c r="J14" s="675"/>
      <c r="K14" s="675"/>
      <c r="L14" s="675"/>
      <c r="M14" s="675"/>
      <c r="N14" s="675"/>
      <c r="O14" s="675"/>
      <c r="P14" s="675"/>
      <c r="Q14" s="656"/>
      <c r="R14" s="656"/>
      <c r="S14" s="656"/>
      <c r="T14" s="656"/>
      <c r="U14" s="656"/>
      <c r="V14" s="656"/>
      <c r="W14" s="656"/>
      <c r="X14" s="656"/>
      <c r="Y14" s="656"/>
      <c r="Z14" s="656"/>
      <c r="AA14" s="656"/>
    </row>
    <row r="15" spans="1:27">
      <c r="A15" s="675"/>
      <c r="B15" s="676"/>
      <c r="C15" s="676"/>
      <c r="D15" s="676"/>
      <c r="E15" s="675"/>
      <c r="F15" s="675"/>
      <c r="G15" s="675"/>
      <c r="H15" s="675" t="s">
        <v>1020</v>
      </c>
      <c r="I15" s="675"/>
      <c r="J15" s="675" t="s">
        <v>855</v>
      </c>
      <c r="K15" s="675"/>
      <c r="L15" s="675" t="s">
        <v>854</v>
      </c>
      <c r="M15" s="675"/>
      <c r="N15" s="675" t="s">
        <v>865</v>
      </c>
      <c r="O15" s="675"/>
      <c r="P15" s="675" t="s">
        <v>858</v>
      </c>
      <c r="Q15" s="643"/>
      <c r="R15" s="656"/>
      <c r="S15" s="656"/>
      <c r="T15" s="656"/>
      <c r="U15" s="656"/>
      <c r="V15" s="656"/>
      <c r="W15" s="656"/>
      <c r="X15" s="656"/>
      <c r="Y15" s="656"/>
      <c r="Z15" s="656"/>
      <c r="AA15" s="656"/>
    </row>
    <row r="16" spans="1:27">
      <c r="A16" s="646" t="s">
        <v>851</v>
      </c>
      <c r="B16" s="1386"/>
      <c r="C16" s="1386"/>
      <c r="D16" s="1386"/>
      <c r="E16" s="1377"/>
      <c r="F16" s="1377"/>
      <c r="G16" s="1377"/>
      <c r="H16" s="646">
        <f>H17+H19+H20</f>
        <v>0</v>
      </c>
      <c r="I16" s="1377"/>
      <c r="J16" s="646" t="str">
        <f>J17</f>
        <v>dt/ha</v>
      </c>
      <c r="K16" s="646"/>
      <c r="L16" s="647" t="e">
        <f>P16/H16</f>
        <v>#DIV/0!</v>
      </c>
      <c r="M16" s="646"/>
      <c r="N16" s="646"/>
      <c r="O16" s="646"/>
      <c r="P16" s="649">
        <f>P17+P18+P19+P20</f>
        <v>0</v>
      </c>
      <c r="Q16" s="656"/>
      <c r="R16" s="656"/>
      <c r="S16" s="656"/>
      <c r="T16" s="656"/>
      <c r="U16" s="656"/>
      <c r="V16" s="656"/>
      <c r="W16" s="656"/>
      <c r="X16" s="656"/>
      <c r="Y16" s="656"/>
      <c r="Z16" s="656"/>
      <c r="AA16" s="656"/>
    </row>
    <row r="17" spans="1:27">
      <c r="A17" s="1377"/>
      <c r="B17" s="1384" t="s">
        <v>1187</v>
      </c>
      <c r="C17" s="1384"/>
      <c r="D17" s="1384"/>
      <c r="E17" s="1377"/>
      <c r="F17" s="1377"/>
      <c r="G17" s="1377"/>
      <c r="H17" s="718"/>
      <c r="I17" s="1377"/>
      <c r="J17" s="689" t="s">
        <v>856</v>
      </c>
      <c r="K17" s="646"/>
      <c r="L17" s="647">
        <f>IF('VOKO Kart.2017'!P8="IPS",VLOOKUP('VOKO Kart.2017'!P9,Preise_Kartoffeln,4,FALSE),IF(P8="ÖLN",VLOOKUP(P9,Preise_Kartoffeln,2,FALSE),VLOOKUP(P9,Preise_Kartoffeln,3,FALSE)))</f>
        <v>39.35</v>
      </c>
      <c r="M17" s="646"/>
      <c r="N17" s="646" t="s">
        <v>857</v>
      </c>
      <c r="O17" s="646"/>
      <c r="P17" s="649">
        <f>IF(B87="Speiseanteil",(H17*L17+J87*L87)*0.98,H17*(((100-F87)/100)*L17)*0.95)</f>
        <v>0</v>
      </c>
      <c r="Q17" s="656"/>
      <c r="R17" s="656"/>
      <c r="S17" s="656"/>
      <c r="T17" s="656"/>
      <c r="U17" s="656"/>
      <c r="V17" s="656"/>
      <c r="W17" s="656"/>
      <c r="X17" s="656"/>
      <c r="Y17" s="656"/>
      <c r="Z17" s="656"/>
      <c r="AA17" s="656"/>
    </row>
    <row r="18" spans="1:27">
      <c r="A18" s="1377"/>
      <c r="B18" s="1369" t="s">
        <v>1189</v>
      </c>
      <c r="C18" s="1369"/>
      <c r="D18" s="1369"/>
      <c r="E18" s="1377"/>
      <c r="F18" s="1377"/>
      <c r="G18" s="1377"/>
      <c r="H18" s="718"/>
      <c r="I18" s="1377"/>
      <c r="J18" s="689" t="s">
        <v>856</v>
      </c>
      <c r="K18" s="1370"/>
      <c r="L18" s="722"/>
      <c r="M18" s="1370"/>
      <c r="N18" s="1370"/>
      <c r="O18" s="1370"/>
      <c r="P18" s="649">
        <f>H18*L18</f>
        <v>0</v>
      </c>
      <c r="Q18" s="656"/>
      <c r="R18" s="656"/>
      <c r="S18" s="656"/>
      <c r="T18" s="656"/>
      <c r="U18" s="656"/>
      <c r="V18" s="656"/>
      <c r="W18" s="656"/>
      <c r="X18" s="656"/>
      <c r="Y18" s="656"/>
      <c r="Z18" s="656"/>
      <c r="AA18" s="656"/>
    </row>
    <row r="19" spans="1:27">
      <c r="A19" s="1377"/>
      <c r="B19" s="1384" t="s">
        <v>852</v>
      </c>
      <c r="C19" s="1384"/>
      <c r="D19" s="1384"/>
      <c r="E19" s="1377"/>
      <c r="F19" s="1377"/>
      <c r="G19" s="1377"/>
      <c r="H19" s="718"/>
      <c r="I19" s="1377"/>
      <c r="J19" s="689" t="s">
        <v>856</v>
      </c>
      <c r="K19" s="646"/>
      <c r="L19" s="722"/>
      <c r="M19" s="646"/>
      <c r="N19" s="646" t="s">
        <v>857</v>
      </c>
      <c r="O19" s="646"/>
      <c r="P19" s="649">
        <f>H19*L19</f>
        <v>0</v>
      </c>
      <c r="Q19" s="656"/>
      <c r="R19" s="656"/>
      <c r="S19" s="656"/>
      <c r="T19" s="656"/>
      <c r="U19" s="656"/>
      <c r="V19" s="656"/>
      <c r="W19" s="656"/>
      <c r="X19" s="656"/>
      <c r="Y19" s="656"/>
      <c r="Z19" s="656"/>
      <c r="AA19" s="656"/>
    </row>
    <row r="20" spans="1:27">
      <c r="A20" s="1377"/>
      <c r="B20" s="1384" t="s">
        <v>853</v>
      </c>
      <c r="C20" s="1384"/>
      <c r="D20" s="1384"/>
      <c r="E20" s="1377"/>
      <c r="F20" s="1377"/>
      <c r="G20" s="1377"/>
      <c r="H20" s="718"/>
      <c r="I20" s="1377"/>
      <c r="J20" s="689" t="s">
        <v>856</v>
      </c>
      <c r="K20" s="646"/>
      <c r="L20" s="647">
        <v>13</v>
      </c>
      <c r="M20" s="646"/>
      <c r="N20" s="646" t="s">
        <v>857</v>
      </c>
      <c r="O20" s="646"/>
      <c r="P20" s="649">
        <f>H20*L20</f>
        <v>0</v>
      </c>
      <c r="Q20" s="656"/>
      <c r="R20" s="656"/>
      <c r="S20" s="656"/>
      <c r="T20" s="656"/>
      <c r="U20" s="656"/>
      <c r="V20" s="656"/>
      <c r="W20" s="656"/>
      <c r="X20" s="656"/>
      <c r="Y20" s="656"/>
      <c r="Z20" s="656"/>
      <c r="AA20" s="656"/>
    </row>
    <row r="21" spans="1:27">
      <c r="A21" s="646" t="s">
        <v>859</v>
      </c>
      <c r="B21" s="1386"/>
      <c r="C21" s="1386"/>
      <c r="D21" s="1386"/>
      <c r="E21" s="1377"/>
      <c r="F21" s="1377"/>
      <c r="G21" s="1377"/>
      <c r="H21" s="1361"/>
      <c r="I21" s="1377"/>
      <c r="J21" s="1375"/>
      <c r="K21" s="1375"/>
      <c r="L21" s="1375"/>
      <c r="M21" s="1375"/>
      <c r="N21" s="1375"/>
      <c r="O21" s="1375"/>
      <c r="P21" s="1375"/>
      <c r="Q21" s="656"/>
      <c r="R21" s="656"/>
      <c r="S21" s="656"/>
      <c r="T21" s="656"/>
      <c r="U21" s="656"/>
      <c r="V21" s="656"/>
      <c r="W21" s="656"/>
      <c r="X21" s="656"/>
      <c r="Y21" s="656"/>
      <c r="Z21" s="656"/>
      <c r="AA21" s="656"/>
    </row>
    <row r="22" spans="1:27">
      <c r="A22" s="1377"/>
      <c r="B22" s="1384" t="s">
        <v>1028</v>
      </c>
      <c r="C22" s="1384"/>
      <c r="D22" s="1384"/>
      <c r="E22" s="1377"/>
      <c r="F22" s="1377"/>
      <c r="G22" s="1377"/>
      <c r="H22" s="646">
        <v>900</v>
      </c>
      <c r="I22" s="1377"/>
      <c r="J22" s="689" t="s">
        <v>860</v>
      </c>
      <c r="K22" s="1377"/>
      <c r="L22" s="1377"/>
      <c r="M22" s="1377"/>
      <c r="N22" s="1377"/>
      <c r="O22" s="1377"/>
      <c r="P22" s="649">
        <f>H22</f>
        <v>900</v>
      </c>
      <c r="Q22" s="656"/>
      <c r="R22" s="656"/>
      <c r="S22" s="656"/>
      <c r="T22" s="656"/>
      <c r="U22" s="656"/>
      <c r="V22" s="656"/>
      <c r="W22" s="656"/>
      <c r="X22" s="656"/>
      <c r="Y22" s="656"/>
      <c r="Z22" s="656"/>
      <c r="AA22" s="656"/>
    </row>
    <row r="23" spans="1:27">
      <c r="A23" s="1377"/>
      <c r="B23" s="1384" t="s">
        <v>1029</v>
      </c>
      <c r="C23" s="1384"/>
      <c r="D23" s="1384"/>
      <c r="E23" s="1377"/>
      <c r="F23" s="1377"/>
      <c r="G23" s="1377"/>
      <c r="H23" s="646">
        <v>400</v>
      </c>
      <c r="I23" s="1377"/>
      <c r="J23" s="689" t="s">
        <v>860</v>
      </c>
      <c r="K23" s="1377"/>
      <c r="L23" s="1377"/>
      <c r="M23" s="1377"/>
      <c r="N23" s="1377"/>
      <c r="O23" s="1377"/>
      <c r="P23" s="649">
        <f>H23</f>
        <v>400</v>
      </c>
      <c r="Q23" s="656"/>
      <c r="R23" s="656"/>
      <c r="S23" s="656"/>
      <c r="T23" s="656"/>
      <c r="U23" s="656"/>
      <c r="V23" s="656"/>
      <c r="W23" s="656"/>
      <c r="X23" s="656"/>
      <c r="Y23" s="656"/>
      <c r="Z23" s="656"/>
      <c r="AA23" s="656"/>
    </row>
    <row r="24" spans="1:27">
      <c r="A24" s="1377"/>
      <c r="B24" s="1384" t="s">
        <v>1033</v>
      </c>
      <c r="C24" s="1384"/>
      <c r="D24" s="1384"/>
      <c r="E24" s="1377"/>
      <c r="F24" s="1377"/>
      <c r="G24" s="1377"/>
      <c r="H24" s="648">
        <f>IF(P11="Hügelzone",340,0)</f>
        <v>0</v>
      </c>
      <c r="I24" s="1377"/>
      <c r="J24" s="678" t="s">
        <v>860</v>
      </c>
      <c r="K24" s="1377"/>
      <c r="L24" s="1377"/>
      <c r="M24" s="1377"/>
      <c r="N24" s="1377"/>
      <c r="O24" s="1377"/>
      <c r="P24" s="649">
        <f>H24</f>
        <v>0</v>
      </c>
      <c r="Q24" s="656"/>
      <c r="R24" s="656"/>
      <c r="S24" s="656"/>
      <c r="T24" s="656"/>
      <c r="U24" s="656"/>
      <c r="V24" s="656"/>
      <c r="W24" s="656"/>
      <c r="X24" s="656"/>
      <c r="Y24" s="656"/>
      <c r="Z24" s="656"/>
      <c r="AA24" s="656"/>
    </row>
    <row r="25" spans="1:27">
      <c r="A25" s="675" t="s">
        <v>943</v>
      </c>
      <c r="B25" s="676"/>
      <c r="C25" s="676"/>
      <c r="D25" s="676"/>
      <c r="E25" s="675"/>
      <c r="F25" s="675"/>
      <c r="G25" s="675"/>
      <c r="H25" s="675"/>
      <c r="I25" s="675"/>
      <c r="J25" s="675"/>
      <c r="K25" s="675"/>
      <c r="L25" s="675"/>
      <c r="M25" s="675"/>
      <c r="N25" s="675"/>
      <c r="O25" s="675"/>
      <c r="P25" s="1367">
        <f>IF(P12="Ja",P17+P18+P19+P20+P22+P23+P24,+P17+P18+P19+P20)</f>
        <v>0</v>
      </c>
      <c r="Q25" s="656"/>
      <c r="R25" s="656"/>
      <c r="S25" s="656"/>
      <c r="T25" s="656"/>
      <c r="U25" s="656"/>
      <c r="V25" s="656"/>
      <c r="W25" s="656"/>
      <c r="X25" s="656"/>
      <c r="Y25" s="656"/>
      <c r="Z25" s="656"/>
      <c r="AA25" s="656"/>
    </row>
    <row r="26" spans="1:27">
      <c r="A26" s="1375"/>
      <c r="B26" s="1375"/>
      <c r="C26" s="1375"/>
      <c r="D26" s="1375"/>
      <c r="E26" s="1375"/>
      <c r="F26" s="1375"/>
      <c r="G26" s="1375"/>
      <c r="H26" s="1375"/>
      <c r="I26" s="1375"/>
      <c r="J26" s="1375"/>
      <c r="K26" s="1375"/>
      <c r="L26" s="1375"/>
      <c r="M26" s="1375"/>
      <c r="N26" s="1375"/>
      <c r="O26" s="1375"/>
      <c r="P26" s="1375"/>
      <c r="Q26" s="656"/>
      <c r="R26" s="656"/>
      <c r="S26" s="656"/>
      <c r="T26" s="656"/>
      <c r="U26" s="656"/>
      <c r="V26" s="656"/>
      <c r="W26" s="656"/>
      <c r="X26" s="656"/>
      <c r="Y26" s="656"/>
      <c r="Z26" s="656"/>
      <c r="AA26" s="656"/>
    </row>
    <row r="27" spans="1:27">
      <c r="A27" s="675" t="s">
        <v>861</v>
      </c>
      <c r="B27" s="676"/>
      <c r="C27" s="676"/>
      <c r="D27" s="676"/>
      <c r="E27" s="675"/>
      <c r="F27" s="675"/>
      <c r="G27" s="675"/>
      <c r="H27" s="675"/>
      <c r="I27" s="675"/>
      <c r="J27" s="675"/>
      <c r="K27" s="675"/>
      <c r="L27" s="675"/>
      <c r="M27" s="675"/>
      <c r="N27" s="675"/>
      <c r="O27" s="675"/>
      <c r="P27" s="675"/>
      <c r="Q27" s="656"/>
      <c r="R27" s="656"/>
      <c r="S27" s="656"/>
      <c r="T27" s="656"/>
      <c r="U27" s="656"/>
      <c r="V27" s="656"/>
      <c r="W27" s="656"/>
      <c r="X27" s="656"/>
      <c r="Y27" s="656"/>
      <c r="Z27" s="656"/>
      <c r="AA27" s="656"/>
    </row>
    <row r="28" spans="1:27">
      <c r="A28" s="675" t="s">
        <v>862</v>
      </c>
      <c r="B28" s="676"/>
      <c r="C28" s="676"/>
      <c r="D28" s="676"/>
      <c r="E28" s="675"/>
      <c r="F28" s="675"/>
      <c r="G28" s="675"/>
      <c r="H28" s="675" t="s">
        <v>864</v>
      </c>
      <c r="I28" s="675"/>
      <c r="J28" s="675" t="s">
        <v>865</v>
      </c>
      <c r="K28" s="675"/>
      <c r="L28" s="675" t="s">
        <v>866</v>
      </c>
      <c r="M28" s="675"/>
      <c r="N28" s="675" t="s">
        <v>855</v>
      </c>
      <c r="O28" s="675"/>
      <c r="P28" s="675" t="s">
        <v>902</v>
      </c>
      <c r="Q28" s="656"/>
      <c r="R28" s="656"/>
      <c r="S28" s="656"/>
      <c r="T28" s="656"/>
      <c r="U28" s="656"/>
      <c r="V28" s="656"/>
      <c r="W28" s="656"/>
      <c r="X28" s="656"/>
      <c r="Y28" s="656"/>
      <c r="Z28" s="656"/>
      <c r="AA28" s="656"/>
    </row>
    <row r="29" spans="1:27">
      <c r="A29" s="646"/>
      <c r="B29" s="1384" t="s">
        <v>863</v>
      </c>
      <c r="C29" s="1384"/>
      <c r="D29" s="1384"/>
      <c r="E29" s="1377"/>
      <c r="F29" s="1377"/>
      <c r="G29" s="1377"/>
      <c r="H29" s="718"/>
      <c r="I29" s="646"/>
      <c r="J29" s="646" t="s">
        <v>867</v>
      </c>
      <c r="K29" s="646"/>
      <c r="L29" s="723"/>
      <c r="M29" s="646"/>
      <c r="N29" s="646" t="s">
        <v>868</v>
      </c>
      <c r="O29" s="646"/>
      <c r="P29" s="649">
        <f>H29*L29</f>
        <v>0</v>
      </c>
      <c r="Q29" s="656"/>
      <c r="R29" s="656"/>
      <c r="S29" s="656"/>
      <c r="T29" s="656"/>
      <c r="U29" s="656"/>
      <c r="V29" s="656"/>
      <c r="W29" s="656"/>
      <c r="X29" s="656"/>
      <c r="Y29" s="656"/>
      <c r="Z29" s="656"/>
      <c r="AA29" s="656"/>
    </row>
    <row r="30" spans="1:27">
      <c r="A30" s="1375"/>
      <c r="B30" s="1375"/>
      <c r="C30" s="1375"/>
      <c r="D30" s="1375"/>
      <c r="E30" s="1375"/>
      <c r="F30" s="1375"/>
      <c r="G30" s="1375"/>
      <c r="H30" s="1375"/>
      <c r="I30" s="1375"/>
      <c r="J30" s="1375"/>
      <c r="K30" s="1375"/>
      <c r="L30" s="1375"/>
      <c r="M30" s="1375"/>
      <c r="N30" s="1375"/>
      <c r="O30" s="1375"/>
      <c r="P30" s="1375"/>
      <c r="Q30" s="656"/>
      <c r="R30" s="656"/>
      <c r="S30" s="656"/>
      <c r="T30" s="656"/>
      <c r="U30" s="656"/>
      <c r="V30" s="656"/>
      <c r="W30" s="656"/>
      <c r="X30" s="656"/>
      <c r="Y30" s="656"/>
      <c r="Z30" s="656"/>
      <c r="AA30" s="656"/>
    </row>
    <row r="31" spans="1:27">
      <c r="A31" s="675" t="s">
        <v>869</v>
      </c>
      <c r="B31" s="676"/>
      <c r="C31" s="676"/>
      <c r="D31" s="676"/>
      <c r="E31" s="675"/>
      <c r="F31" s="675"/>
      <c r="G31" s="675"/>
      <c r="H31" s="675" t="s">
        <v>864</v>
      </c>
      <c r="I31" s="675"/>
      <c r="J31" s="675" t="s">
        <v>865</v>
      </c>
      <c r="K31" s="675"/>
      <c r="L31" s="675" t="s">
        <v>866</v>
      </c>
      <c r="M31" s="675"/>
      <c r="N31" s="675" t="s">
        <v>855</v>
      </c>
      <c r="O31" s="675"/>
      <c r="P31" s="675" t="s">
        <v>902</v>
      </c>
      <c r="Q31" s="656"/>
      <c r="R31" s="656"/>
      <c r="S31" s="656"/>
      <c r="T31" s="656"/>
      <c r="U31" s="656"/>
      <c r="V31" s="656"/>
      <c r="W31" s="656"/>
      <c r="X31" s="656"/>
      <c r="Y31" s="656"/>
      <c r="Z31" s="656"/>
      <c r="AA31" s="656"/>
    </row>
    <row r="32" spans="1:27">
      <c r="A32" s="1377"/>
      <c r="B32" s="691" t="s">
        <v>887</v>
      </c>
      <c r="C32" s="691"/>
      <c r="D32" s="691"/>
      <c r="E32" s="1377"/>
      <c r="F32" s="1377"/>
      <c r="G32" s="1377"/>
      <c r="H32" s="1377"/>
      <c r="I32" s="1377"/>
      <c r="J32" s="1377"/>
      <c r="K32" s="1377"/>
      <c r="L32" s="1377"/>
      <c r="M32" s="1377"/>
      <c r="N32" s="1377"/>
      <c r="O32" s="1377"/>
      <c r="P32" s="1377"/>
      <c r="Q32" s="656"/>
      <c r="R32" s="656"/>
      <c r="S32" s="656"/>
      <c r="T32" s="656"/>
      <c r="U32" s="656"/>
      <c r="V32" s="656"/>
      <c r="W32" s="656"/>
      <c r="X32" s="656"/>
      <c r="Y32" s="656"/>
      <c r="Z32" s="656"/>
      <c r="AA32" s="656"/>
    </row>
    <row r="33" spans="1:27">
      <c r="A33" s="1377"/>
      <c r="B33" s="1379" t="s">
        <v>874</v>
      </c>
      <c r="C33" s="1379"/>
      <c r="D33" s="1379"/>
      <c r="E33" s="1377"/>
      <c r="F33" s="1377"/>
      <c r="G33" s="1377"/>
      <c r="H33" s="718"/>
      <c r="I33" s="1377"/>
      <c r="J33" s="646" t="s">
        <v>867</v>
      </c>
      <c r="K33" s="646"/>
      <c r="L33" s="651">
        <f>IF(B33="",0,VLOOKUP(B33,Grundlagen!B$47:H$52,7,FALSE))</f>
        <v>0.44400000000000001</v>
      </c>
      <c r="M33" s="1377"/>
      <c r="N33" s="646" t="s">
        <v>1019</v>
      </c>
      <c r="O33" s="646"/>
      <c r="P33" s="649">
        <f>IF(B33="",0,H33*L33)</f>
        <v>0</v>
      </c>
      <c r="Q33" s="656"/>
      <c r="R33" s="656"/>
      <c r="S33" s="656"/>
      <c r="T33" s="656"/>
      <c r="U33" s="656"/>
      <c r="V33" s="656"/>
      <c r="W33" s="656"/>
      <c r="X33" s="656"/>
      <c r="Y33" s="656"/>
      <c r="Z33" s="656"/>
      <c r="AA33" s="656"/>
    </row>
    <row r="34" spans="1:27">
      <c r="A34" s="1377"/>
      <c r="B34" s="1379"/>
      <c r="C34" s="1379"/>
      <c r="D34" s="1379"/>
      <c r="E34" s="1377"/>
      <c r="F34" s="1377"/>
      <c r="G34" s="1377"/>
      <c r="H34" s="718"/>
      <c r="I34" s="1377"/>
      <c r="J34" s="646" t="s">
        <v>867</v>
      </c>
      <c r="K34" s="646"/>
      <c r="L34" s="651">
        <f>IF(B34="",0,VLOOKUP(B34,Grundlagen!B$47:H$52,7,FALSE))</f>
        <v>0</v>
      </c>
      <c r="M34" s="1377"/>
      <c r="N34" s="646" t="s">
        <v>1019</v>
      </c>
      <c r="O34" s="646"/>
      <c r="P34" s="649">
        <f>IF(B34="",0,H34*L34)</f>
        <v>0</v>
      </c>
      <c r="Q34" s="656"/>
      <c r="R34" s="656"/>
      <c r="S34" s="656"/>
      <c r="T34" s="656"/>
      <c r="U34" s="656"/>
      <c r="V34" s="656"/>
      <c r="W34" s="656"/>
      <c r="X34" s="656"/>
      <c r="Y34" s="656"/>
      <c r="Z34" s="656"/>
      <c r="AA34" s="656"/>
    </row>
    <row r="35" spans="1:27">
      <c r="A35" s="1377"/>
      <c r="B35" s="724"/>
      <c r="C35" s="724"/>
      <c r="D35" s="724"/>
      <c r="E35" s="1377"/>
      <c r="F35" s="1377"/>
      <c r="G35" s="1377"/>
      <c r="H35" s="718"/>
      <c r="I35" s="1377"/>
      <c r="J35" s="646" t="s">
        <v>867</v>
      </c>
      <c r="K35" s="646"/>
      <c r="L35" s="723"/>
      <c r="M35" s="1377"/>
      <c r="N35" s="646" t="s">
        <v>1019</v>
      </c>
      <c r="O35" s="646"/>
      <c r="P35" s="649">
        <f>IF(B35="",0,H35*L35)</f>
        <v>0</v>
      </c>
      <c r="Q35" s="656"/>
      <c r="R35" s="656"/>
      <c r="S35" s="656"/>
      <c r="T35" s="656"/>
      <c r="U35" s="656"/>
      <c r="V35" s="656"/>
      <c r="W35" s="656"/>
      <c r="X35" s="656"/>
      <c r="Y35" s="656"/>
      <c r="Z35" s="656"/>
      <c r="AA35" s="656"/>
    </row>
    <row r="36" spans="1:27">
      <c r="A36" s="1377"/>
      <c r="B36" s="1386"/>
      <c r="C36" s="1386"/>
      <c r="D36" s="1386"/>
      <c r="E36" s="1377"/>
      <c r="F36" s="1377"/>
      <c r="G36" s="1377"/>
      <c r="H36" s="1377"/>
      <c r="I36" s="1377"/>
      <c r="J36" s="1377"/>
      <c r="K36" s="1377"/>
      <c r="L36" s="1377"/>
      <c r="M36" s="1377"/>
      <c r="N36" s="1377"/>
      <c r="O36" s="1377"/>
      <c r="P36" s="1377"/>
      <c r="Q36" s="656"/>
      <c r="R36" s="656"/>
      <c r="S36" s="656"/>
      <c r="T36" s="656"/>
      <c r="U36" s="656"/>
      <c r="V36" s="656"/>
      <c r="W36" s="656"/>
      <c r="X36" s="656"/>
      <c r="Y36" s="656"/>
      <c r="Z36" s="656"/>
      <c r="AA36" s="656"/>
    </row>
    <row r="37" spans="1:27">
      <c r="A37" s="1377"/>
      <c r="B37" s="691" t="s">
        <v>888</v>
      </c>
      <c r="C37" s="691"/>
      <c r="D37" s="691"/>
      <c r="E37" s="1377"/>
      <c r="F37" s="1377"/>
      <c r="G37" s="1377"/>
      <c r="H37" s="1377"/>
      <c r="I37" s="1377"/>
      <c r="J37" s="1377"/>
      <c r="K37" s="1377"/>
      <c r="L37" s="1377"/>
      <c r="M37" s="1377"/>
      <c r="N37" s="1377"/>
      <c r="O37" s="1377"/>
      <c r="P37" s="1377"/>
      <c r="Q37" s="656"/>
      <c r="R37" s="656"/>
      <c r="S37" s="656"/>
      <c r="T37" s="656"/>
      <c r="U37" s="656"/>
      <c r="V37" s="656"/>
      <c r="W37" s="656"/>
      <c r="X37" s="656"/>
      <c r="Y37" s="656"/>
      <c r="Z37" s="656"/>
      <c r="AA37" s="656"/>
    </row>
    <row r="38" spans="1:27">
      <c r="A38" s="1377"/>
      <c r="B38" s="1379" t="s">
        <v>879</v>
      </c>
      <c r="C38" s="1379"/>
      <c r="D38" s="1379"/>
      <c r="E38" s="1377"/>
      <c r="F38" s="1377"/>
      <c r="G38" s="1377"/>
      <c r="H38" s="718"/>
      <c r="I38" s="1377"/>
      <c r="J38" s="646" t="s">
        <v>867</v>
      </c>
      <c r="K38" s="646"/>
      <c r="L38" s="651">
        <f>IF(B38="",0,VLOOKUP(B38,Grundlagen!B$61:H$62,7,FALSE))</f>
        <v>0.62</v>
      </c>
      <c r="M38" s="1377"/>
      <c r="N38" s="646" t="s">
        <v>1019</v>
      </c>
      <c r="O38" s="692"/>
      <c r="P38" s="650">
        <f>IF(L38="",0,H38*L38)</f>
        <v>0</v>
      </c>
      <c r="Q38" s="656"/>
      <c r="R38" s="656"/>
      <c r="S38" s="656"/>
      <c r="T38" s="657"/>
      <c r="U38" s="656"/>
      <c r="V38" s="656"/>
      <c r="W38" s="656"/>
      <c r="X38" s="656"/>
      <c r="Y38" s="656"/>
      <c r="Z38" s="656"/>
      <c r="AA38" s="656"/>
    </row>
    <row r="39" spans="1:27">
      <c r="A39" s="1377"/>
      <c r="B39" s="1379"/>
      <c r="C39" s="1379"/>
      <c r="D39" s="1379"/>
      <c r="E39" s="1377"/>
      <c r="F39" s="1377"/>
      <c r="G39" s="1377"/>
      <c r="H39" s="718"/>
      <c r="I39" s="1377"/>
      <c r="J39" s="646" t="s">
        <v>867</v>
      </c>
      <c r="K39" s="646"/>
      <c r="L39" s="651">
        <f>IF(B39="",0,VLOOKUP(B39,Grundlagen!B$61:H$62,7,FALSE))</f>
        <v>0</v>
      </c>
      <c r="M39" s="1377"/>
      <c r="N39" s="646" t="s">
        <v>1019</v>
      </c>
      <c r="O39" s="692"/>
      <c r="P39" s="650">
        <f>IF(L39="",0,H39*L39)</f>
        <v>0</v>
      </c>
      <c r="Q39" s="656"/>
      <c r="R39" s="656"/>
      <c r="S39" s="656"/>
      <c r="T39" s="656"/>
      <c r="U39" s="656"/>
      <c r="V39" s="656"/>
      <c r="W39" s="656"/>
      <c r="X39" s="656"/>
      <c r="Y39" s="656"/>
      <c r="Z39" s="656"/>
      <c r="AA39" s="656"/>
    </row>
    <row r="40" spans="1:27">
      <c r="A40" s="1377"/>
      <c r="B40" s="724"/>
      <c r="C40" s="724"/>
      <c r="D40" s="724"/>
      <c r="E40" s="1377"/>
      <c r="F40" s="1377"/>
      <c r="G40" s="1377"/>
      <c r="H40" s="718"/>
      <c r="I40" s="1377"/>
      <c r="J40" s="646" t="s">
        <v>867</v>
      </c>
      <c r="K40" s="646"/>
      <c r="L40" s="723"/>
      <c r="M40" s="1377"/>
      <c r="N40" s="646" t="s">
        <v>1019</v>
      </c>
      <c r="O40" s="692"/>
      <c r="P40" s="650">
        <f>IF(L40="",0,H40*L40)</f>
        <v>0</v>
      </c>
      <c r="Q40" s="656"/>
      <c r="R40" s="656"/>
      <c r="S40" s="656"/>
      <c r="T40" s="656"/>
      <c r="U40" s="656"/>
      <c r="V40" s="656"/>
      <c r="W40" s="656"/>
      <c r="X40" s="656"/>
      <c r="Y40" s="656"/>
      <c r="Z40" s="656"/>
      <c r="AA40" s="656"/>
    </row>
    <row r="41" spans="1:27">
      <c r="A41" s="1377"/>
      <c r="B41" s="1386"/>
      <c r="C41" s="1386"/>
      <c r="D41" s="1386"/>
      <c r="E41" s="1377"/>
      <c r="F41" s="1377"/>
      <c r="G41" s="1377"/>
      <c r="H41" s="1376"/>
      <c r="I41" s="1376"/>
      <c r="J41" s="1376"/>
      <c r="K41" s="1376"/>
      <c r="L41" s="1376"/>
      <c r="M41" s="1376"/>
      <c r="N41" s="1376"/>
      <c r="O41" s="1376"/>
      <c r="P41" s="1376"/>
      <c r="Q41" s="656"/>
      <c r="R41" s="656"/>
      <c r="S41" s="656"/>
      <c r="T41" s="657"/>
      <c r="U41" s="656"/>
      <c r="V41" s="656"/>
      <c r="W41" s="656"/>
      <c r="X41" s="656"/>
      <c r="Y41" s="656"/>
      <c r="Z41" s="656"/>
      <c r="AA41" s="656"/>
    </row>
    <row r="42" spans="1:27">
      <c r="A42" s="1377"/>
      <c r="B42" s="691" t="s">
        <v>889</v>
      </c>
      <c r="C42" s="691"/>
      <c r="D42" s="691"/>
      <c r="E42" s="1377"/>
      <c r="F42" s="1377"/>
      <c r="G42" s="1377"/>
      <c r="H42" s="1376"/>
      <c r="I42" s="1376"/>
      <c r="J42" s="1376"/>
      <c r="K42" s="1376"/>
      <c r="L42" s="1376"/>
      <c r="M42" s="1376"/>
      <c r="N42" s="1376"/>
      <c r="O42" s="1376"/>
      <c r="P42" s="1376"/>
      <c r="Q42" s="656"/>
      <c r="R42" s="656"/>
      <c r="S42" s="656"/>
      <c r="T42" s="656"/>
      <c r="U42" s="656"/>
      <c r="V42" s="656"/>
      <c r="W42" s="656"/>
      <c r="X42" s="656"/>
      <c r="Y42" s="656"/>
      <c r="Z42" s="656"/>
      <c r="AA42" s="656"/>
    </row>
    <row r="43" spans="1:27">
      <c r="A43" s="1377"/>
      <c r="B43" s="1379" t="s">
        <v>884</v>
      </c>
      <c r="C43" s="1379"/>
      <c r="D43" s="1379"/>
      <c r="E43" s="1377"/>
      <c r="F43" s="1377"/>
      <c r="G43" s="1377"/>
      <c r="H43" s="718"/>
      <c r="I43" s="1377"/>
      <c r="J43" s="646" t="s">
        <v>867</v>
      </c>
      <c r="K43" s="646"/>
      <c r="L43" s="651">
        <f>IF(B43="",0,VLOOKUP(B43,Grundlagen!B$65:H$67,7,FALSE))</f>
        <v>0.64049999999999996</v>
      </c>
      <c r="M43" s="1377"/>
      <c r="N43" s="646" t="s">
        <v>1019</v>
      </c>
      <c r="O43" s="646"/>
      <c r="P43" s="649">
        <f>IF(L43="",0,H43*L43)</f>
        <v>0</v>
      </c>
      <c r="Q43" s="656"/>
      <c r="R43" s="656"/>
      <c r="S43" s="656"/>
      <c r="T43" s="656"/>
      <c r="U43" s="656"/>
      <c r="V43" s="656"/>
      <c r="W43" s="656"/>
      <c r="X43" s="656"/>
      <c r="Y43" s="656"/>
      <c r="Z43" s="656"/>
      <c r="AA43" s="656"/>
    </row>
    <row r="44" spans="1:27">
      <c r="A44" s="1377"/>
      <c r="B44" s="1379" t="s">
        <v>882</v>
      </c>
      <c r="C44" s="1379"/>
      <c r="D44" s="1379"/>
      <c r="E44" s="1377"/>
      <c r="F44" s="1377"/>
      <c r="G44" s="1377"/>
      <c r="H44" s="718"/>
      <c r="I44" s="1377"/>
      <c r="J44" s="646" t="s">
        <v>867</v>
      </c>
      <c r="K44" s="646"/>
      <c r="L44" s="651">
        <f>IF(B44="",0,VLOOKUP(B44,Grundlagen!B$65:H$67,7,FALSE))</f>
        <v>0.51549999999999996</v>
      </c>
      <c r="M44" s="1377"/>
      <c r="N44" s="646" t="s">
        <v>1019</v>
      </c>
      <c r="O44" s="646"/>
      <c r="P44" s="649">
        <f>IF(L44="",0,H44*L44)</f>
        <v>0</v>
      </c>
      <c r="Q44" s="656"/>
      <c r="R44" s="656"/>
      <c r="S44" s="656"/>
      <c r="T44" s="656"/>
      <c r="U44" s="656"/>
      <c r="V44" s="656"/>
      <c r="W44" s="656"/>
      <c r="X44" s="656"/>
      <c r="Y44" s="656"/>
      <c r="Z44" s="656"/>
      <c r="AA44" s="656"/>
    </row>
    <row r="45" spans="1:27">
      <c r="A45" s="1377"/>
      <c r="B45" s="724"/>
      <c r="C45" s="724"/>
      <c r="D45" s="724"/>
      <c r="E45" s="1377"/>
      <c r="F45" s="1377"/>
      <c r="G45" s="1377"/>
      <c r="H45" s="718"/>
      <c r="I45" s="1377"/>
      <c r="J45" s="646" t="s">
        <v>867</v>
      </c>
      <c r="K45" s="646"/>
      <c r="L45" s="723"/>
      <c r="M45" s="1377"/>
      <c r="N45" s="646" t="s">
        <v>1019</v>
      </c>
      <c r="O45" s="646"/>
      <c r="P45" s="649">
        <f>IF(L45="",0,H45*L45)</f>
        <v>0</v>
      </c>
      <c r="Q45" s="656"/>
      <c r="R45" s="656"/>
      <c r="S45" s="656"/>
      <c r="T45" s="656"/>
      <c r="U45" s="656"/>
      <c r="V45" s="656"/>
      <c r="W45" s="656"/>
      <c r="X45" s="656"/>
      <c r="Y45" s="656"/>
      <c r="Z45" s="656"/>
      <c r="AA45" s="656"/>
    </row>
    <row r="46" spans="1:27">
      <c r="A46" s="1377"/>
      <c r="B46" s="1386"/>
      <c r="C46" s="1386"/>
      <c r="D46" s="1386"/>
      <c r="E46" s="1377"/>
      <c r="F46" s="1377"/>
      <c r="G46" s="1377"/>
      <c r="H46" s="1375"/>
      <c r="I46" s="1375"/>
      <c r="J46" s="1375"/>
      <c r="K46" s="1375"/>
      <c r="L46" s="1375"/>
      <c r="M46" s="1375"/>
      <c r="N46" s="1375"/>
      <c r="O46" s="1375"/>
      <c r="P46" s="1375"/>
      <c r="Q46" s="656"/>
      <c r="R46" s="656"/>
      <c r="S46" s="656"/>
      <c r="T46" s="656"/>
      <c r="U46" s="656"/>
      <c r="V46" s="656"/>
      <c r="W46" s="656"/>
      <c r="X46" s="656"/>
      <c r="Y46" s="656"/>
      <c r="Z46" s="656"/>
      <c r="AA46" s="656"/>
    </row>
    <row r="47" spans="1:27">
      <c r="A47" s="1377"/>
      <c r="B47" s="691" t="s">
        <v>890</v>
      </c>
      <c r="C47" s="691"/>
      <c r="D47" s="691"/>
      <c r="E47" s="1377"/>
      <c r="F47" s="1377"/>
      <c r="G47" s="1377"/>
      <c r="H47" s="1375"/>
      <c r="I47" s="1375"/>
      <c r="J47" s="1375"/>
      <c r="K47" s="1375"/>
      <c r="L47" s="1375"/>
      <c r="M47" s="1375"/>
      <c r="N47" s="1375"/>
      <c r="O47" s="1375"/>
      <c r="P47" s="1375"/>
      <c r="Q47" s="656"/>
      <c r="R47" s="656"/>
      <c r="S47" s="656"/>
      <c r="T47" s="657"/>
      <c r="U47" s="656"/>
      <c r="V47" s="656"/>
      <c r="W47" s="656"/>
      <c r="X47" s="656"/>
      <c r="Y47" s="656"/>
      <c r="Z47" s="656"/>
      <c r="AA47" s="656"/>
    </row>
    <row r="48" spans="1:27">
      <c r="A48" s="1377"/>
      <c r="B48" s="1379" t="s">
        <v>885</v>
      </c>
      <c r="C48" s="1379"/>
      <c r="D48" s="1379"/>
      <c r="E48" s="1377"/>
      <c r="F48" s="1377"/>
      <c r="G48" s="1377"/>
      <c r="H48" s="718"/>
      <c r="I48" s="1377"/>
      <c r="J48" s="646" t="s">
        <v>867</v>
      </c>
      <c r="K48" s="646"/>
      <c r="L48" s="651">
        <f>IF(B48="",0,VLOOKUP(B48,Grundlagen!B$70:H$71,7,FALSE))</f>
        <v>0.52800000000000002</v>
      </c>
      <c r="M48" s="1377"/>
      <c r="N48" s="646" t="s">
        <v>1019</v>
      </c>
      <c r="O48" s="646"/>
      <c r="P48" s="649">
        <f>IF(L39="",0,H48*L48)</f>
        <v>0</v>
      </c>
      <c r="Q48" s="656"/>
      <c r="R48" s="656"/>
      <c r="S48" s="656"/>
      <c r="T48" s="657"/>
      <c r="U48" s="656"/>
      <c r="V48" s="656"/>
      <c r="W48" s="656"/>
      <c r="X48" s="656"/>
      <c r="Y48" s="656"/>
      <c r="Z48" s="656"/>
      <c r="AA48" s="656"/>
    </row>
    <row r="49" spans="1:27">
      <c r="A49" s="1377"/>
      <c r="B49" s="1379"/>
      <c r="C49" s="1379"/>
      <c r="D49" s="1379"/>
      <c r="E49" s="1377"/>
      <c r="F49" s="1377"/>
      <c r="G49" s="1377"/>
      <c r="H49" s="718"/>
      <c r="I49" s="1377"/>
      <c r="J49" s="646" t="s">
        <v>867</v>
      </c>
      <c r="K49" s="646"/>
      <c r="L49" s="651">
        <f>IF(B49="",0,VLOOKUP(B49,Grundlagen!B$70:H$71,7,FALSE))</f>
        <v>0</v>
      </c>
      <c r="M49" s="1377"/>
      <c r="N49" s="646" t="s">
        <v>1019</v>
      </c>
      <c r="O49" s="646"/>
      <c r="P49" s="649">
        <f>IF(L40="",0,H49*L49)</f>
        <v>0</v>
      </c>
      <c r="Q49" s="656"/>
      <c r="R49" s="656"/>
      <c r="S49" s="656"/>
      <c r="T49" s="656"/>
      <c r="U49" s="656"/>
      <c r="V49" s="656"/>
      <c r="W49" s="656"/>
      <c r="X49" s="656"/>
      <c r="Y49" s="656"/>
      <c r="Z49" s="656"/>
      <c r="AA49" s="656"/>
    </row>
    <row r="50" spans="1:27">
      <c r="A50" s="1377"/>
      <c r="B50" s="724" t="s">
        <v>1190</v>
      </c>
      <c r="C50" s="724"/>
      <c r="D50" s="724"/>
      <c r="E50" s="1377"/>
      <c r="F50" s="1377"/>
      <c r="G50" s="1377"/>
      <c r="H50" s="718"/>
      <c r="I50" s="1377"/>
      <c r="J50" s="646" t="s">
        <v>867</v>
      </c>
      <c r="K50" s="646"/>
      <c r="L50" s="723"/>
      <c r="M50" s="1377"/>
      <c r="N50" s="646" t="s">
        <v>1019</v>
      </c>
      <c r="O50" s="646"/>
      <c r="P50" s="649">
        <f>IF(L41="",0,H50*L50)</f>
        <v>0</v>
      </c>
      <c r="Q50" s="656"/>
      <c r="R50" s="656"/>
      <c r="S50" s="656"/>
      <c r="T50" s="656"/>
      <c r="U50" s="656"/>
      <c r="V50" s="656"/>
      <c r="W50" s="656"/>
      <c r="X50" s="656"/>
      <c r="Y50" s="656"/>
      <c r="Z50" s="656"/>
      <c r="AA50" s="656"/>
    </row>
    <row r="51" spans="1:27" s="644" customFormat="1">
      <c r="A51" s="1377"/>
      <c r="B51" s="1387"/>
      <c r="C51" s="1387"/>
      <c r="D51" s="1387"/>
      <c r="E51" s="1377"/>
      <c r="F51" s="1377"/>
      <c r="G51" s="1377"/>
      <c r="H51" s="1389"/>
      <c r="I51" s="1389"/>
      <c r="J51" s="1389"/>
      <c r="K51" s="1389"/>
      <c r="L51" s="1389"/>
      <c r="M51" s="1389"/>
      <c r="N51" s="1389"/>
      <c r="O51" s="1389"/>
      <c r="P51" s="1389"/>
      <c r="Q51" s="656"/>
      <c r="R51" s="656"/>
      <c r="S51" s="656"/>
      <c r="T51" s="656"/>
      <c r="U51" s="656"/>
      <c r="V51" s="656"/>
      <c r="W51" s="656"/>
      <c r="X51" s="656"/>
      <c r="Y51" s="656"/>
      <c r="Z51" s="656"/>
      <c r="AA51" s="656"/>
    </row>
    <row r="52" spans="1:27">
      <c r="A52" s="1377"/>
      <c r="B52" s="691" t="s">
        <v>1018</v>
      </c>
      <c r="C52" s="691"/>
      <c r="D52" s="691"/>
      <c r="E52" s="1377"/>
      <c r="F52" s="1377"/>
      <c r="G52" s="1377"/>
      <c r="H52" s="1389"/>
      <c r="I52" s="1389"/>
      <c r="J52" s="1389"/>
      <c r="K52" s="1389"/>
      <c r="L52" s="1389"/>
      <c r="M52" s="1389"/>
      <c r="N52" s="1389"/>
      <c r="O52" s="1389"/>
      <c r="P52" s="1389"/>
      <c r="Q52" s="656"/>
      <c r="R52" s="656"/>
      <c r="S52" s="656"/>
      <c r="T52" s="656"/>
      <c r="U52" s="656"/>
      <c r="V52" s="656"/>
      <c r="W52" s="656"/>
      <c r="X52" s="656"/>
      <c r="Y52" s="656"/>
      <c r="Z52" s="656"/>
      <c r="AA52" s="656"/>
    </row>
    <row r="53" spans="1:27">
      <c r="A53" s="1377"/>
      <c r="B53" s="1379" t="s">
        <v>877</v>
      </c>
      <c r="C53" s="1379"/>
      <c r="D53" s="1379"/>
      <c r="E53" s="1377"/>
      <c r="F53" s="1377"/>
      <c r="G53" s="1377"/>
      <c r="H53" s="718"/>
      <c r="I53" s="677"/>
      <c r="J53" s="646" t="s">
        <v>867</v>
      </c>
      <c r="K53" s="646"/>
      <c r="L53" s="651">
        <f>IF(B53="",0,VLOOKUP(B53,Grundlagen!B$55:H$56,7,FALSE))</f>
        <v>0.69</v>
      </c>
      <c r="M53" s="677"/>
      <c r="N53" s="646" t="s">
        <v>1019</v>
      </c>
      <c r="O53" s="646"/>
      <c r="P53" s="649">
        <f>IF(L39="",0,H53*L53)</f>
        <v>0</v>
      </c>
      <c r="Q53" s="656"/>
      <c r="R53" s="656"/>
      <c r="S53" s="656"/>
      <c r="T53" s="656"/>
      <c r="U53" s="656"/>
      <c r="V53" s="656"/>
      <c r="W53" s="656"/>
      <c r="X53" s="656"/>
      <c r="Y53" s="656"/>
      <c r="Z53" s="656"/>
      <c r="AA53" s="656"/>
    </row>
    <row r="54" spans="1:27">
      <c r="A54" s="1377"/>
      <c r="B54" s="1379"/>
      <c r="C54" s="1379"/>
      <c r="D54" s="1379"/>
      <c r="E54" s="1377"/>
      <c r="F54" s="1377"/>
      <c r="G54" s="1377"/>
      <c r="H54" s="718"/>
      <c r="I54" s="677"/>
      <c r="J54" s="646" t="s">
        <v>867</v>
      </c>
      <c r="K54" s="646"/>
      <c r="L54" s="651">
        <f>IF(B54="",0,VLOOKUP(B54,Grundlagen!B$55:H$56,7,FALSE))</f>
        <v>0</v>
      </c>
      <c r="M54" s="677"/>
      <c r="N54" s="646" t="s">
        <v>1019</v>
      </c>
      <c r="O54" s="646"/>
      <c r="P54" s="649">
        <f>IF(L40="",0,H54*L54)</f>
        <v>0</v>
      </c>
      <c r="Q54" s="656"/>
      <c r="R54" s="656"/>
      <c r="S54" s="656"/>
      <c r="T54" s="656"/>
      <c r="U54" s="656"/>
      <c r="V54" s="656"/>
      <c r="W54" s="656"/>
      <c r="X54" s="656"/>
      <c r="Y54" s="656"/>
      <c r="Z54" s="656"/>
      <c r="AA54" s="656"/>
    </row>
    <row r="55" spans="1:27">
      <c r="A55" s="1377"/>
      <c r="B55" s="724"/>
      <c r="C55" s="724"/>
      <c r="D55" s="724"/>
      <c r="E55" s="1377"/>
      <c r="F55" s="1377"/>
      <c r="G55" s="1377"/>
      <c r="H55" s="724"/>
      <c r="I55" s="690"/>
      <c r="J55" s="646" t="s">
        <v>867</v>
      </c>
      <c r="K55" s="690"/>
      <c r="L55" s="723"/>
      <c r="M55" s="690"/>
      <c r="N55" s="646" t="s">
        <v>1019</v>
      </c>
      <c r="O55" s="690"/>
      <c r="P55" s="649">
        <f>IF(L41="",0,H55*L55)</f>
        <v>0</v>
      </c>
      <c r="Q55" s="656"/>
      <c r="R55" s="656"/>
      <c r="S55" s="656"/>
      <c r="T55" s="656"/>
      <c r="U55" s="656"/>
      <c r="V55" s="656"/>
      <c r="W55" s="656"/>
      <c r="X55" s="656"/>
      <c r="Y55" s="656"/>
      <c r="Z55" s="656"/>
      <c r="AA55" s="656"/>
    </row>
    <row r="56" spans="1:27">
      <c r="A56" s="1377"/>
      <c r="B56" s="1388"/>
      <c r="C56" s="1388"/>
      <c r="D56" s="1388"/>
      <c r="E56" s="1377"/>
      <c r="F56" s="1377"/>
      <c r="G56" s="1377"/>
      <c r="H56" s="1375"/>
      <c r="I56" s="1375"/>
      <c r="J56" s="1375"/>
      <c r="K56" s="1375"/>
      <c r="L56" s="1375"/>
      <c r="M56" s="1375"/>
      <c r="N56" s="1375"/>
      <c r="O56" s="1375"/>
      <c r="P56" s="1375"/>
      <c r="Q56" s="656"/>
      <c r="R56" s="656"/>
      <c r="S56" s="656"/>
      <c r="T56" s="656"/>
      <c r="U56" s="656"/>
      <c r="V56" s="656"/>
      <c r="W56" s="656"/>
      <c r="X56" s="656"/>
      <c r="Y56" s="656"/>
      <c r="Z56" s="656"/>
      <c r="AA56" s="656"/>
    </row>
    <row r="57" spans="1:27">
      <c r="A57" s="675" t="s">
        <v>892</v>
      </c>
      <c r="B57" s="676"/>
      <c r="C57" s="676"/>
      <c r="D57" s="676"/>
      <c r="E57" s="675"/>
      <c r="F57" s="675" t="s">
        <v>1183</v>
      </c>
      <c r="G57" s="675"/>
      <c r="H57" s="675"/>
      <c r="I57" s="675"/>
      <c r="J57" s="675"/>
      <c r="K57" s="675"/>
      <c r="L57" s="675" t="s">
        <v>902</v>
      </c>
      <c r="M57" s="675"/>
      <c r="N57" s="675"/>
      <c r="O57" s="675"/>
      <c r="P57" s="675" t="s">
        <v>902</v>
      </c>
      <c r="Q57" s="656"/>
      <c r="R57" s="656"/>
      <c r="S57" s="656"/>
      <c r="T57" s="656"/>
      <c r="U57" s="656"/>
      <c r="V57" s="656"/>
      <c r="W57" s="656"/>
      <c r="X57" s="656"/>
      <c r="Y57" s="656"/>
      <c r="Z57" s="656"/>
      <c r="AA57" s="656"/>
    </row>
    <row r="58" spans="1:27">
      <c r="A58" s="1375"/>
      <c r="B58" s="1379" t="s">
        <v>893</v>
      </c>
      <c r="C58" s="1379"/>
      <c r="D58" s="1379"/>
      <c r="E58" s="1377"/>
      <c r="F58" s="718"/>
      <c r="G58" s="1377"/>
      <c r="H58" s="1377"/>
      <c r="I58" s="1377"/>
      <c r="J58" s="1377"/>
      <c r="K58" s="1377"/>
      <c r="L58" s="649">
        <f>IF(B58="",0,VLOOKUP(B58,Grundlagen!B$75:G$86,6,FALSE))</f>
        <v>150.69999999999999</v>
      </c>
      <c r="M58" s="1377"/>
      <c r="N58" s="1377"/>
      <c r="O58" s="1377"/>
      <c r="P58" s="649">
        <f t="shared" ref="P58:P73" si="0">F58*L58</f>
        <v>0</v>
      </c>
      <c r="Q58" s="656"/>
      <c r="R58" s="656"/>
      <c r="S58" s="656"/>
      <c r="T58" s="656"/>
      <c r="U58" s="656"/>
      <c r="V58" s="656"/>
      <c r="W58" s="656"/>
      <c r="X58" s="656"/>
      <c r="Y58" s="656"/>
      <c r="Z58" s="656"/>
      <c r="AA58" s="656"/>
    </row>
    <row r="59" spans="1:27">
      <c r="A59" s="1375"/>
      <c r="B59" s="1379" t="s">
        <v>896</v>
      </c>
      <c r="C59" s="1379"/>
      <c r="D59" s="1379"/>
      <c r="E59" s="1377"/>
      <c r="F59" s="718"/>
      <c r="G59" s="1377"/>
      <c r="H59" s="1377"/>
      <c r="I59" s="1377"/>
      <c r="J59" s="1377"/>
      <c r="K59" s="1377"/>
      <c r="L59" s="649">
        <f>IF(B59="",0,VLOOKUP(B59,Grundlagen!B$75:G$86,6,FALSE))</f>
        <v>50.2</v>
      </c>
      <c r="M59" s="1377"/>
      <c r="N59" s="1377"/>
      <c r="O59" s="1377"/>
      <c r="P59" s="649">
        <f t="shared" si="0"/>
        <v>0</v>
      </c>
      <c r="Q59" s="656"/>
      <c r="R59" s="656"/>
      <c r="S59" s="656"/>
      <c r="T59" s="656"/>
      <c r="U59" s="656"/>
      <c r="V59" s="656"/>
      <c r="W59" s="656"/>
      <c r="X59" s="656"/>
      <c r="Y59" s="656"/>
      <c r="Z59" s="656"/>
      <c r="AA59" s="656"/>
    </row>
    <row r="60" spans="1:27">
      <c r="A60" s="1375"/>
      <c r="B60" s="1379" t="s">
        <v>897</v>
      </c>
      <c r="C60" s="1379"/>
      <c r="D60" s="1379"/>
      <c r="E60" s="1377"/>
      <c r="F60" s="718"/>
      <c r="G60" s="1377"/>
      <c r="H60" s="1377"/>
      <c r="I60" s="1377"/>
      <c r="J60" s="1377"/>
      <c r="K60" s="1377"/>
      <c r="L60" s="649">
        <f>IF(B60="",0,VLOOKUP(B60,Grundlagen!B$75:G$86,6,FALSE))</f>
        <v>52.4</v>
      </c>
      <c r="M60" s="1377"/>
      <c r="N60" s="1377"/>
      <c r="O60" s="1377"/>
      <c r="P60" s="649">
        <f t="shared" si="0"/>
        <v>0</v>
      </c>
      <c r="Q60" s="656"/>
      <c r="R60" s="656"/>
      <c r="S60" s="656"/>
      <c r="T60" s="656"/>
      <c r="U60" s="656"/>
      <c r="V60" s="656"/>
      <c r="W60" s="656"/>
      <c r="X60" s="656"/>
      <c r="Y60" s="656"/>
      <c r="Z60" s="656"/>
      <c r="AA60" s="656"/>
    </row>
    <row r="61" spans="1:27">
      <c r="A61" s="1375"/>
      <c r="B61" s="1379" t="s">
        <v>898</v>
      </c>
      <c r="C61" s="1379"/>
      <c r="D61" s="1379"/>
      <c r="E61" s="1377"/>
      <c r="F61" s="718"/>
      <c r="G61" s="1377"/>
      <c r="H61" s="1377"/>
      <c r="I61" s="1377"/>
      <c r="J61" s="1377"/>
      <c r="K61" s="1377"/>
      <c r="L61" s="649">
        <f>IF(B61="",0,VLOOKUP(B61,Grundlagen!B$75:G$86,6,FALSE))</f>
        <v>71.3</v>
      </c>
      <c r="M61" s="1377"/>
      <c r="N61" s="1377"/>
      <c r="O61" s="1377"/>
      <c r="P61" s="649">
        <f t="shared" si="0"/>
        <v>0</v>
      </c>
      <c r="Q61" s="656"/>
      <c r="R61" s="656"/>
      <c r="S61" s="656"/>
      <c r="T61" s="656"/>
      <c r="U61" s="656"/>
      <c r="V61" s="656"/>
      <c r="W61" s="656"/>
      <c r="X61" s="656"/>
      <c r="Y61" s="656"/>
      <c r="Z61" s="656"/>
      <c r="AA61" s="656"/>
    </row>
    <row r="62" spans="1:27">
      <c r="A62" s="1375"/>
      <c r="B62" s="1379" t="s">
        <v>1179</v>
      </c>
      <c r="C62" s="1379"/>
      <c r="D62" s="1379"/>
      <c r="E62" s="1377"/>
      <c r="F62" s="718"/>
      <c r="G62" s="1377"/>
      <c r="H62" s="1377"/>
      <c r="I62" s="1377"/>
      <c r="J62" s="1377"/>
      <c r="K62" s="1377"/>
      <c r="L62" s="649">
        <f>IF(B62="",0,VLOOKUP(B62,Grundlagen!B$75:G$86,6,FALSE))</f>
        <v>33</v>
      </c>
      <c r="M62" s="1377"/>
      <c r="N62" s="1377"/>
      <c r="O62" s="1377"/>
      <c r="P62" s="649">
        <f t="shared" si="0"/>
        <v>0</v>
      </c>
      <c r="Q62" s="656"/>
      <c r="R62" s="656"/>
      <c r="S62" s="656"/>
      <c r="T62" s="656"/>
      <c r="U62" s="656"/>
      <c r="V62" s="656"/>
      <c r="W62" s="656"/>
      <c r="X62" s="656"/>
      <c r="Y62" s="656"/>
      <c r="Z62" s="656"/>
      <c r="AA62" s="656"/>
    </row>
    <row r="63" spans="1:27">
      <c r="A63" s="1375"/>
      <c r="B63" s="1379" t="s">
        <v>900</v>
      </c>
      <c r="C63" s="1379"/>
      <c r="D63" s="1379"/>
      <c r="E63" s="1377"/>
      <c r="F63" s="718"/>
      <c r="G63" s="1377"/>
      <c r="H63" s="1377"/>
      <c r="I63" s="1377"/>
      <c r="J63" s="1377"/>
      <c r="K63" s="1377"/>
      <c r="L63" s="649">
        <f>IF(B63="",0,VLOOKUP(B63,Grundlagen!B$75:G$86,6,FALSE))</f>
        <v>44.7</v>
      </c>
      <c r="M63" s="1377"/>
      <c r="N63" s="1377"/>
      <c r="O63" s="1377"/>
      <c r="P63" s="649">
        <f t="shared" si="0"/>
        <v>0</v>
      </c>
      <c r="Q63" s="656"/>
      <c r="R63" s="656"/>
      <c r="S63" s="656"/>
      <c r="T63" s="656"/>
      <c r="U63" s="656"/>
      <c r="V63" s="656"/>
      <c r="W63" s="656"/>
      <c r="X63" s="656"/>
      <c r="Y63" s="656"/>
      <c r="Z63" s="656"/>
      <c r="AA63" s="656"/>
    </row>
    <row r="64" spans="1:27">
      <c r="A64" s="1375"/>
      <c r="B64" s="1379" t="s">
        <v>1182</v>
      </c>
      <c r="C64" s="1379"/>
      <c r="D64" s="1379"/>
      <c r="E64" s="1377"/>
      <c r="F64" s="718"/>
      <c r="G64" s="1377"/>
      <c r="H64" s="1377"/>
      <c r="I64" s="1377"/>
      <c r="J64" s="1377"/>
      <c r="K64" s="1377"/>
      <c r="L64" s="649">
        <f>IF(B64="",0,VLOOKUP(B64,Grundlagen!B$75:G$86,6,FALSE))</f>
        <v>57</v>
      </c>
      <c r="M64" s="1377"/>
      <c r="N64" s="1377"/>
      <c r="O64" s="1377"/>
      <c r="P64" s="649">
        <f t="shared" si="0"/>
        <v>0</v>
      </c>
      <c r="Q64" s="656"/>
      <c r="R64" s="656"/>
      <c r="S64" s="656"/>
      <c r="T64" s="656"/>
      <c r="U64" s="656"/>
      <c r="V64" s="656"/>
      <c r="W64" s="656"/>
      <c r="X64" s="656"/>
      <c r="Y64" s="656"/>
      <c r="Z64" s="656"/>
      <c r="AA64" s="656"/>
    </row>
    <row r="65" spans="1:27">
      <c r="A65" s="1375"/>
      <c r="B65" s="1379" t="s">
        <v>1178</v>
      </c>
      <c r="C65" s="1379"/>
      <c r="D65" s="1379"/>
      <c r="E65" s="1377"/>
      <c r="F65" s="718"/>
      <c r="G65" s="1377"/>
      <c r="H65" s="1377"/>
      <c r="I65" s="1377"/>
      <c r="J65" s="1377"/>
      <c r="K65" s="1377"/>
      <c r="L65" s="649">
        <f>IF(B65="",0,VLOOKUP(B65,Grundlagen!B$75:G$86,6,FALSE))</f>
        <v>144</v>
      </c>
      <c r="M65" s="1377"/>
      <c r="N65" s="1377"/>
      <c r="O65" s="1377"/>
      <c r="P65" s="649">
        <f t="shared" si="0"/>
        <v>0</v>
      </c>
      <c r="Q65" s="656"/>
      <c r="R65" s="656"/>
      <c r="S65" s="656"/>
      <c r="T65" s="656"/>
      <c r="U65" s="656"/>
      <c r="V65" s="656"/>
      <c r="W65" s="656"/>
      <c r="X65" s="656"/>
      <c r="Y65" s="656"/>
      <c r="Z65" s="656"/>
      <c r="AA65" s="656"/>
    </row>
    <row r="66" spans="1:27">
      <c r="A66" s="1375"/>
      <c r="B66" s="1379"/>
      <c r="C66" s="1379"/>
      <c r="D66" s="1379"/>
      <c r="E66" s="1377"/>
      <c r="F66" s="718"/>
      <c r="G66" s="727"/>
      <c r="H66" s="727"/>
      <c r="I66" s="727"/>
      <c r="J66" s="727"/>
      <c r="K66" s="727"/>
      <c r="L66" s="649">
        <f>IF(B66="",0,VLOOKUP(B66,Grundlagen!B$75:G$86,6,FALSE))</f>
        <v>0</v>
      </c>
      <c r="M66" s="727"/>
      <c r="N66" s="727"/>
      <c r="O66" s="727"/>
      <c r="P66" s="649">
        <f t="shared" si="0"/>
        <v>0</v>
      </c>
      <c r="Q66" s="656"/>
      <c r="R66" s="656"/>
      <c r="S66" s="656"/>
      <c r="T66" s="656"/>
      <c r="U66" s="656"/>
      <c r="V66" s="656"/>
      <c r="W66" s="656"/>
      <c r="X66" s="656"/>
      <c r="Y66" s="656"/>
      <c r="Z66" s="656"/>
      <c r="AA66" s="656"/>
    </row>
    <row r="67" spans="1:27">
      <c r="A67" s="1375"/>
      <c r="B67" s="736"/>
      <c r="C67" s="736"/>
      <c r="D67" s="736"/>
      <c r="E67" s="1377"/>
      <c r="F67" s="718"/>
      <c r="G67" s="727"/>
      <c r="H67" s="727"/>
      <c r="I67" s="727"/>
      <c r="J67" s="727"/>
      <c r="K67" s="727"/>
      <c r="L67" s="723"/>
      <c r="M67" s="727"/>
      <c r="N67" s="727"/>
      <c r="O67" s="727"/>
      <c r="P67" s="649">
        <f t="shared" si="0"/>
        <v>0</v>
      </c>
      <c r="Q67" s="656"/>
      <c r="R67" s="656"/>
      <c r="S67" s="656"/>
      <c r="T67" s="656"/>
      <c r="U67" s="656"/>
      <c r="V67" s="656"/>
      <c r="W67" s="656"/>
      <c r="X67" s="656"/>
      <c r="Y67" s="656"/>
      <c r="Z67" s="656"/>
      <c r="AA67" s="656"/>
    </row>
    <row r="68" spans="1:27">
      <c r="A68" s="1375"/>
      <c r="B68" s="736"/>
      <c r="C68" s="736"/>
      <c r="D68" s="736"/>
      <c r="E68" s="1377"/>
      <c r="F68" s="718"/>
      <c r="G68" s="727"/>
      <c r="H68" s="727"/>
      <c r="I68" s="727"/>
      <c r="J68" s="727"/>
      <c r="K68" s="727"/>
      <c r="L68" s="723"/>
      <c r="M68" s="727"/>
      <c r="N68" s="727"/>
      <c r="O68" s="727"/>
      <c r="P68" s="649">
        <f t="shared" si="0"/>
        <v>0</v>
      </c>
      <c r="Q68" s="656"/>
      <c r="R68" s="656"/>
      <c r="S68" s="656"/>
      <c r="T68" s="656"/>
      <c r="U68" s="656"/>
      <c r="V68" s="656"/>
      <c r="W68" s="656"/>
      <c r="X68" s="656"/>
      <c r="Y68" s="656"/>
      <c r="Z68" s="656"/>
      <c r="AA68" s="656"/>
    </row>
    <row r="69" spans="1:27">
      <c r="A69" s="1375"/>
      <c r="B69" s="736"/>
      <c r="C69" s="736"/>
      <c r="D69" s="736"/>
      <c r="E69" s="1377"/>
      <c r="F69" s="718"/>
      <c r="G69" s="727"/>
      <c r="H69" s="727"/>
      <c r="I69" s="727"/>
      <c r="J69" s="727"/>
      <c r="K69" s="727"/>
      <c r="L69" s="723"/>
      <c r="M69" s="727"/>
      <c r="N69" s="727"/>
      <c r="O69" s="727"/>
      <c r="P69" s="649">
        <f t="shared" si="0"/>
        <v>0</v>
      </c>
      <c r="Q69" s="656"/>
      <c r="R69" s="656"/>
      <c r="S69" s="656"/>
      <c r="T69" s="656"/>
      <c r="U69" s="656"/>
      <c r="V69" s="656"/>
      <c r="W69" s="656"/>
      <c r="X69" s="656"/>
      <c r="Y69" s="656"/>
      <c r="Z69" s="656"/>
      <c r="AA69" s="656"/>
    </row>
    <row r="70" spans="1:27">
      <c r="A70" s="1375"/>
      <c r="B70" s="736"/>
      <c r="C70" s="736"/>
      <c r="D70" s="736"/>
      <c r="E70" s="1377"/>
      <c r="F70" s="718"/>
      <c r="G70" s="727"/>
      <c r="H70" s="727"/>
      <c r="I70" s="727"/>
      <c r="J70" s="727"/>
      <c r="K70" s="727"/>
      <c r="L70" s="723"/>
      <c r="M70" s="727"/>
      <c r="N70" s="727"/>
      <c r="O70" s="727"/>
      <c r="P70" s="649">
        <f t="shared" si="0"/>
        <v>0</v>
      </c>
      <c r="Q70" s="656"/>
      <c r="R70" s="656"/>
      <c r="S70" s="656"/>
      <c r="T70" s="656"/>
      <c r="U70" s="656"/>
      <c r="V70" s="656"/>
      <c r="W70" s="656"/>
      <c r="X70" s="656"/>
      <c r="Y70" s="656"/>
      <c r="Z70" s="656"/>
      <c r="AA70" s="656"/>
    </row>
    <row r="71" spans="1:27">
      <c r="A71" s="1375"/>
      <c r="B71" s="736"/>
      <c r="C71" s="736"/>
      <c r="D71" s="736"/>
      <c r="E71" s="1377"/>
      <c r="F71" s="718"/>
      <c r="G71" s="727"/>
      <c r="H71" s="727"/>
      <c r="I71" s="727"/>
      <c r="J71" s="727"/>
      <c r="K71" s="727"/>
      <c r="L71" s="723"/>
      <c r="M71" s="727"/>
      <c r="N71" s="727"/>
      <c r="O71" s="727"/>
      <c r="P71" s="649">
        <f t="shared" si="0"/>
        <v>0</v>
      </c>
      <c r="Q71" s="656"/>
      <c r="R71" s="656"/>
      <c r="S71" s="656"/>
      <c r="T71" s="656"/>
      <c r="U71" s="656"/>
      <c r="V71" s="656"/>
      <c r="W71" s="656"/>
      <c r="X71" s="656"/>
      <c r="Y71" s="656"/>
      <c r="Z71" s="656"/>
      <c r="AA71" s="656"/>
    </row>
    <row r="72" spans="1:27">
      <c r="A72" s="1375"/>
      <c r="B72" s="736"/>
      <c r="C72" s="736"/>
      <c r="D72" s="736"/>
      <c r="E72" s="1377"/>
      <c r="F72" s="718"/>
      <c r="G72" s="727"/>
      <c r="H72" s="727"/>
      <c r="I72" s="727"/>
      <c r="J72" s="727"/>
      <c r="K72" s="727"/>
      <c r="L72" s="723"/>
      <c r="M72" s="727"/>
      <c r="N72" s="727"/>
      <c r="O72" s="727"/>
      <c r="P72" s="649">
        <f t="shared" si="0"/>
        <v>0</v>
      </c>
      <c r="Q72" s="656"/>
      <c r="R72" s="656"/>
      <c r="S72" s="656"/>
      <c r="T72" s="656"/>
      <c r="U72" s="656"/>
      <c r="V72" s="656"/>
      <c r="W72" s="656"/>
      <c r="X72" s="656"/>
      <c r="Y72" s="656"/>
      <c r="Z72" s="656"/>
      <c r="AA72" s="656"/>
    </row>
    <row r="73" spans="1:27">
      <c r="A73" s="1375"/>
      <c r="B73" s="736"/>
      <c r="C73" s="736"/>
      <c r="D73" s="736"/>
      <c r="E73" s="1377"/>
      <c r="F73" s="718"/>
      <c r="G73" s="727"/>
      <c r="H73" s="727"/>
      <c r="I73" s="727"/>
      <c r="J73" s="727"/>
      <c r="K73" s="727"/>
      <c r="L73" s="723"/>
      <c r="M73" s="727"/>
      <c r="N73" s="727"/>
      <c r="O73" s="727"/>
      <c r="P73" s="649">
        <f t="shared" si="0"/>
        <v>0</v>
      </c>
      <c r="Q73" s="656"/>
      <c r="R73" s="656"/>
      <c r="S73" s="656"/>
      <c r="T73" s="656"/>
      <c r="U73" s="656"/>
      <c r="V73" s="656"/>
      <c r="W73" s="656"/>
      <c r="X73" s="656"/>
      <c r="Y73" s="656"/>
      <c r="Z73" s="656"/>
      <c r="AA73" s="656"/>
    </row>
    <row r="74" spans="1:27">
      <c r="A74" s="1375"/>
      <c r="B74" s="1386"/>
      <c r="C74" s="1386"/>
      <c r="D74" s="1386"/>
      <c r="E74" s="1377"/>
      <c r="F74" s="1377"/>
      <c r="G74" s="1377"/>
      <c r="H74" s="1377"/>
      <c r="I74" s="1377"/>
      <c r="J74" s="1377"/>
      <c r="K74" s="1377"/>
      <c r="L74" s="1377"/>
      <c r="M74" s="1377"/>
      <c r="N74" s="1377"/>
      <c r="O74" s="1377"/>
      <c r="P74" s="1377"/>
      <c r="Q74" s="656"/>
      <c r="R74" s="656"/>
      <c r="S74" s="656"/>
      <c r="T74" s="656"/>
      <c r="U74" s="656"/>
      <c r="V74" s="656"/>
      <c r="W74" s="656"/>
      <c r="X74" s="656"/>
      <c r="Y74" s="656"/>
      <c r="Z74" s="656"/>
      <c r="AA74" s="656"/>
    </row>
    <row r="75" spans="1:27">
      <c r="A75" s="675" t="s">
        <v>903</v>
      </c>
      <c r="B75" s="676"/>
      <c r="C75" s="676"/>
      <c r="D75" s="676"/>
      <c r="E75" s="675"/>
      <c r="F75" s="675" t="s">
        <v>953</v>
      </c>
      <c r="G75" s="675"/>
      <c r="H75" s="675" t="s">
        <v>864</v>
      </c>
      <c r="I75" s="675"/>
      <c r="J75" s="675" t="s">
        <v>865</v>
      </c>
      <c r="K75" s="675"/>
      <c r="L75" s="675" t="s">
        <v>866</v>
      </c>
      <c r="M75" s="675"/>
      <c r="N75" s="675" t="s">
        <v>855</v>
      </c>
      <c r="O75" s="675"/>
      <c r="P75" s="675" t="s">
        <v>902</v>
      </c>
      <c r="Q75" s="656"/>
      <c r="R75" s="656"/>
      <c r="S75" s="656"/>
      <c r="T75" s="656"/>
      <c r="U75" s="656"/>
      <c r="V75" s="656"/>
      <c r="W75" s="656"/>
      <c r="X75" s="656"/>
      <c r="Y75" s="656"/>
      <c r="Z75" s="656"/>
      <c r="AA75" s="656"/>
    </row>
    <row r="76" spans="1:27">
      <c r="A76" s="1375"/>
      <c r="B76" s="718"/>
      <c r="C76" s="718"/>
      <c r="D76" s="718"/>
      <c r="E76" s="1375"/>
      <c r="F76" s="718"/>
      <c r="G76" s="1375"/>
      <c r="H76" s="718"/>
      <c r="I76" s="1375"/>
      <c r="J76" s="718"/>
      <c r="K76" s="1375"/>
      <c r="L76" s="718"/>
      <c r="M76" s="1377"/>
      <c r="N76" s="646">
        <f>J76</f>
        <v>0</v>
      </c>
      <c r="O76" s="1377"/>
      <c r="P76" s="725">
        <f>F76*H76*L76</f>
        <v>0</v>
      </c>
      <c r="Q76" s="656"/>
      <c r="R76" s="656"/>
      <c r="S76" s="656"/>
      <c r="T76" s="656"/>
      <c r="U76" s="656"/>
      <c r="V76" s="656"/>
      <c r="W76" s="656"/>
      <c r="X76" s="656"/>
      <c r="Y76" s="656"/>
      <c r="Z76" s="656"/>
      <c r="AA76" s="656"/>
    </row>
    <row r="77" spans="1:27">
      <c r="A77" s="1375"/>
      <c r="B77" s="718"/>
      <c r="C77" s="718"/>
      <c r="D77" s="718"/>
      <c r="E77" s="1375"/>
      <c r="F77" s="718"/>
      <c r="G77" s="1375"/>
      <c r="H77" s="718"/>
      <c r="I77" s="1375"/>
      <c r="J77" s="718"/>
      <c r="K77" s="1375"/>
      <c r="L77" s="718"/>
      <c r="M77" s="1377"/>
      <c r="N77" s="646">
        <f>J77</f>
        <v>0</v>
      </c>
      <c r="O77" s="1377"/>
      <c r="P77" s="725">
        <f t="shared" ref="P77:P78" si="1">F77*H77*L77</f>
        <v>0</v>
      </c>
      <c r="Q77" s="656"/>
      <c r="R77" s="656"/>
      <c r="S77" s="656"/>
      <c r="T77" s="656"/>
      <c r="U77" s="656"/>
      <c r="V77" s="656"/>
      <c r="W77" s="656"/>
      <c r="X77" s="656"/>
      <c r="Y77" s="656"/>
      <c r="Z77" s="656"/>
      <c r="AA77" s="656"/>
    </row>
    <row r="78" spans="1:27">
      <c r="A78" s="1375"/>
      <c r="B78" s="718"/>
      <c r="C78" s="718"/>
      <c r="D78" s="718"/>
      <c r="E78" s="1375"/>
      <c r="F78" s="718"/>
      <c r="G78" s="1375"/>
      <c r="H78" s="718"/>
      <c r="I78" s="1375"/>
      <c r="J78" s="718"/>
      <c r="K78" s="1375"/>
      <c r="L78" s="718"/>
      <c r="M78" s="1377"/>
      <c r="N78" s="646">
        <f>J78</f>
        <v>0</v>
      </c>
      <c r="O78" s="1377"/>
      <c r="P78" s="725">
        <f t="shared" si="1"/>
        <v>0</v>
      </c>
      <c r="Q78" s="656"/>
      <c r="R78" s="656"/>
      <c r="S78" s="656"/>
      <c r="T78" s="656"/>
      <c r="U78" s="656"/>
      <c r="V78" s="656"/>
      <c r="W78" s="656"/>
      <c r="X78" s="656"/>
      <c r="Y78" s="656"/>
      <c r="Z78" s="656"/>
      <c r="AA78" s="656"/>
    </row>
    <row r="79" spans="1:27">
      <c r="A79" s="1375"/>
      <c r="B79" s="1377"/>
      <c r="C79" s="1377"/>
      <c r="D79" s="1377"/>
      <c r="E79" s="1377"/>
      <c r="F79" s="1377"/>
      <c r="G79" s="1377"/>
      <c r="H79" s="1377"/>
      <c r="I79" s="1377"/>
      <c r="J79" s="1377"/>
      <c r="K79" s="1377"/>
      <c r="L79" s="1377"/>
      <c r="M79" s="1377"/>
      <c r="N79" s="1377"/>
      <c r="O79" s="1377"/>
      <c r="P79" s="1377"/>
      <c r="Q79" s="656"/>
      <c r="R79" s="656"/>
      <c r="S79" s="656"/>
      <c r="T79" s="656"/>
      <c r="U79" s="656"/>
      <c r="V79" s="656"/>
      <c r="W79" s="656"/>
      <c r="X79" s="656"/>
      <c r="Y79" s="656"/>
      <c r="Z79" s="656"/>
      <c r="AA79" s="656"/>
    </row>
    <row r="80" spans="1:27">
      <c r="A80" s="675" t="s">
        <v>904</v>
      </c>
      <c r="B80" s="676"/>
      <c r="C80" s="676"/>
      <c r="D80" s="676"/>
      <c r="E80" s="675"/>
      <c r="F80" s="675" t="s">
        <v>1006</v>
      </c>
      <c r="G80" s="675"/>
      <c r="H80" s="675" t="s">
        <v>908</v>
      </c>
      <c r="I80" s="675"/>
      <c r="J80" s="675" t="s">
        <v>909</v>
      </c>
      <c r="K80" s="675"/>
      <c r="L80" s="675"/>
      <c r="M80" s="675"/>
      <c r="N80" s="675"/>
      <c r="O80" s="675"/>
      <c r="P80" s="675" t="s">
        <v>902</v>
      </c>
      <c r="Q80" s="656"/>
      <c r="R80" s="656"/>
      <c r="S80" s="656"/>
      <c r="T80" s="656"/>
      <c r="U80" s="656"/>
      <c r="V80" s="656"/>
      <c r="W80" s="656"/>
      <c r="X80" s="656"/>
      <c r="Y80" s="656"/>
      <c r="Z80" s="656"/>
      <c r="AA80" s="656"/>
    </row>
    <row r="81" spans="1:27">
      <c r="A81" s="690"/>
      <c r="B81" s="1378" t="s">
        <v>906</v>
      </c>
      <c r="C81" s="1378"/>
      <c r="D81" s="1378"/>
      <c r="E81" s="677"/>
      <c r="F81" s="646">
        <f>IF(B81="",0,VLOOKUP(B81,Grundlagen!B$93:G$95,5,FALSE))</f>
        <v>10.5</v>
      </c>
      <c r="G81" s="677"/>
      <c r="H81" s="652">
        <f>IF(B81="Lose",0,H$16/F81)</f>
        <v>0</v>
      </c>
      <c r="I81" s="677"/>
      <c r="J81" s="649">
        <f>IF(B81="",0,VLOOKUP(B81,Grundlagen!B$93:G$95,6,FALSE))</f>
        <v>6</v>
      </c>
      <c r="K81" s="1377"/>
      <c r="L81" s="1377"/>
      <c r="M81" s="1377"/>
      <c r="N81" s="1377"/>
      <c r="O81" s="1377"/>
      <c r="P81" s="649">
        <f>H81*J81</f>
        <v>0</v>
      </c>
      <c r="Q81" s="656"/>
      <c r="R81" s="656"/>
      <c r="S81" s="656"/>
      <c r="T81" s="656"/>
      <c r="U81" s="656"/>
      <c r="V81" s="656"/>
      <c r="W81" s="656"/>
      <c r="X81" s="656"/>
      <c r="Y81" s="656"/>
      <c r="Z81" s="656"/>
      <c r="AA81" s="656"/>
    </row>
    <row r="82" spans="1:27">
      <c r="A82" s="690"/>
      <c r="B82" s="1377"/>
      <c r="C82" s="1377"/>
      <c r="D82" s="1377"/>
      <c r="E82" s="1377"/>
      <c r="F82" s="1377"/>
      <c r="G82" s="1377"/>
      <c r="H82" s="1377"/>
      <c r="I82" s="1377"/>
      <c r="J82" s="1377"/>
      <c r="K82" s="1377"/>
      <c r="L82" s="1377"/>
      <c r="M82" s="1377"/>
      <c r="N82" s="1377"/>
      <c r="O82" s="1377"/>
      <c r="P82" s="1377"/>
      <c r="Q82" s="656"/>
      <c r="R82" s="656"/>
      <c r="S82" s="656"/>
      <c r="T82" s="656"/>
      <c r="U82" s="656"/>
      <c r="V82" s="656"/>
      <c r="W82" s="656"/>
      <c r="X82" s="656"/>
      <c r="Y82" s="656"/>
      <c r="Z82" s="656"/>
      <c r="AA82" s="656"/>
    </row>
    <row r="83" spans="1:27">
      <c r="A83" s="675" t="s">
        <v>911</v>
      </c>
      <c r="B83" s="676"/>
      <c r="C83" s="676"/>
      <c r="D83" s="676"/>
      <c r="E83" s="675"/>
      <c r="F83" s="675" t="str">
        <f>IF(B87="Speiseanteil","Speiseanteil in %","Mängelbesatz in %")</f>
        <v>Mängelbesatz in %</v>
      </c>
      <c r="G83" s="675"/>
      <c r="H83" s="675"/>
      <c r="I83" s="675"/>
      <c r="J83" s="675" t="str">
        <f>IF(B87="Speiseanteil","Zuschlag in Fr.","Sortierkosten in Fr.")</f>
        <v>Sortierkosten in Fr.</v>
      </c>
      <c r="K83" s="675"/>
      <c r="L83" s="675" t="s">
        <v>1041</v>
      </c>
      <c r="M83" s="675"/>
      <c r="N83" s="675"/>
      <c r="O83" s="675"/>
      <c r="P83" s="675" t="s">
        <v>902</v>
      </c>
      <c r="Q83" s="656"/>
      <c r="R83" s="656"/>
      <c r="S83" s="656"/>
      <c r="T83" s="656"/>
      <c r="U83" s="656"/>
      <c r="V83" s="656"/>
      <c r="W83" s="656"/>
      <c r="X83" s="656"/>
      <c r="Y83" s="656"/>
      <c r="Z83" s="656"/>
      <c r="AA83" s="656"/>
    </row>
    <row r="84" spans="1:27">
      <c r="A84" s="690"/>
      <c r="B84" s="1386" t="s">
        <v>912</v>
      </c>
      <c r="C84" s="1386"/>
      <c r="D84" s="1386"/>
      <c r="E84" s="1377"/>
      <c r="F84" s="1377"/>
      <c r="G84" s="1377"/>
      <c r="H84" s="1377"/>
      <c r="I84" s="1377"/>
      <c r="J84" s="1377"/>
      <c r="K84" s="1377"/>
      <c r="L84" s="1377"/>
      <c r="M84" s="1377"/>
      <c r="N84" s="1377"/>
      <c r="O84" s="1377"/>
      <c r="P84" s="1366">
        <f>IF(B81="Lose",0,H17*0.5)</f>
        <v>0</v>
      </c>
      <c r="Q84" s="656"/>
      <c r="R84" s="656"/>
      <c r="S84" s="656"/>
      <c r="T84" s="656"/>
      <c r="U84" s="656"/>
      <c r="V84" s="656"/>
      <c r="W84" s="656"/>
      <c r="X84" s="656"/>
      <c r="Y84" s="656"/>
      <c r="Z84" s="656"/>
      <c r="AA84" s="656"/>
    </row>
    <row r="85" spans="1:27">
      <c r="A85" s="690"/>
      <c r="B85" s="1386" t="s">
        <v>973</v>
      </c>
      <c r="C85" s="1386"/>
      <c r="D85" s="1386"/>
      <c r="E85" s="1377"/>
      <c r="F85" s="1377"/>
      <c r="G85" s="1377"/>
      <c r="H85" s="1377"/>
      <c r="I85" s="1377"/>
      <c r="J85" s="1377"/>
      <c r="K85" s="1377"/>
      <c r="L85" s="1377"/>
      <c r="M85" s="1377"/>
      <c r="N85" s="1377"/>
      <c r="O85" s="1377"/>
      <c r="P85" s="1366">
        <f>IF(OR(P9=Grundlagen!B27,Grundlagen!B28,Grundlagen!B29,Grundlagen!B30,Grundlagen!B31,Grundlagen!B32,Grundlagen!B33,Grundlagen!B34,Grundlagen!B35),H17*1.2+H20*0.17,H17*1.35+H20*0.17)</f>
        <v>0</v>
      </c>
      <c r="Q85" s="656"/>
      <c r="R85" s="656"/>
      <c r="S85" s="656"/>
      <c r="T85" s="656"/>
      <c r="U85" s="656"/>
      <c r="V85" s="656"/>
      <c r="W85" s="656"/>
      <c r="X85" s="656"/>
      <c r="Y85" s="656"/>
      <c r="Z85" s="656"/>
      <c r="AA85" s="656"/>
    </row>
    <row r="86" spans="1:27">
      <c r="A86" s="690"/>
      <c r="B86" s="1392" t="s">
        <v>958</v>
      </c>
      <c r="C86" s="1392"/>
      <c r="D86" s="1392"/>
      <c r="E86" s="1377"/>
      <c r="F86" s="1377"/>
      <c r="G86" s="1377"/>
      <c r="H86" s="1377"/>
      <c r="I86" s="1377"/>
      <c r="J86" s="1377"/>
      <c r="K86" s="1377"/>
      <c r="L86" s="1377"/>
      <c r="M86" s="1377"/>
      <c r="N86" s="1377"/>
      <c r="O86" s="1377"/>
      <c r="P86" s="1366">
        <f>IF(B81="Lose",IF(B86=Grundlagen!B103,H17*0.95*2,H17*0.95*1),0)</f>
        <v>0</v>
      </c>
      <c r="Q86" s="656"/>
      <c r="R86" s="656"/>
      <c r="S86" s="656"/>
      <c r="T86" s="656"/>
      <c r="U86" s="656"/>
      <c r="V86" s="656"/>
      <c r="W86" s="656"/>
      <c r="X86" s="656"/>
      <c r="Y86" s="656"/>
      <c r="Z86" s="656"/>
      <c r="AA86" s="656"/>
    </row>
    <row r="87" spans="1:27">
      <c r="A87" s="690"/>
      <c r="B87" s="1386" t="str">
        <f>IF(P9=Grundlagen!B25,"Speiseanteil","Sortierkosten")</f>
        <v>Sortierkosten</v>
      </c>
      <c r="C87" s="1386"/>
      <c r="D87" s="1386"/>
      <c r="E87" s="1377"/>
      <c r="F87" s="718"/>
      <c r="G87" s="1377"/>
      <c r="H87" s="1377"/>
      <c r="I87" s="1377"/>
      <c r="J87" s="649" t="e">
        <f>IF(J83="Zuschlag in Fr.",(VLOOKUP('VOKO Kart.2017'!F87,Grundlagen!Q8:R37,2,FALSE)),(VLOOKUP('VOKO Kart.2017'!F87,Grundlagen!N8:O29,2,FALSE)))</f>
        <v>#N/A</v>
      </c>
      <c r="K87" s="1377"/>
      <c r="L87" s="646">
        <f>H17*0.95</f>
        <v>0</v>
      </c>
      <c r="M87" s="1377"/>
      <c r="N87" s="1377"/>
      <c r="O87" s="1377"/>
      <c r="P87" s="1366" t="e">
        <f>IF(B87="Speiseanteil",J87*L87,J87*L87)</f>
        <v>#N/A</v>
      </c>
      <c r="Q87" s="656"/>
      <c r="R87" s="656"/>
      <c r="S87" s="656"/>
      <c r="T87" s="656"/>
      <c r="U87" s="656"/>
      <c r="V87" s="656"/>
      <c r="W87" s="656"/>
      <c r="X87" s="656"/>
      <c r="Y87" s="656"/>
      <c r="Z87" s="656"/>
      <c r="AA87" s="656"/>
    </row>
    <row r="88" spans="1:27">
      <c r="A88" s="690"/>
      <c r="B88" s="1386" t="s">
        <v>914</v>
      </c>
      <c r="C88" s="1386"/>
      <c r="D88" s="1386"/>
      <c r="E88" s="1377"/>
      <c r="F88" s="1393"/>
      <c r="G88" s="1393"/>
      <c r="H88" s="1393"/>
      <c r="I88" s="1393"/>
      <c r="J88" s="1393"/>
      <c r="K88" s="1393"/>
      <c r="L88" s="1393"/>
      <c r="M88" s="1393"/>
      <c r="N88" s="1393"/>
      <c r="O88" s="1393"/>
      <c r="P88" s="1366">
        <f>H17*0.02</f>
        <v>0</v>
      </c>
      <c r="Q88" s="656"/>
      <c r="R88" s="656"/>
      <c r="S88" s="656"/>
      <c r="T88" s="656"/>
      <c r="U88" s="656"/>
      <c r="V88" s="656"/>
      <c r="W88" s="656"/>
      <c r="X88" s="656"/>
      <c r="Y88" s="656"/>
      <c r="Z88" s="656"/>
      <c r="AA88" s="656"/>
    </row>
    <row r="89" spans="1:27">
      <c r="A89" s="690"/>
      <c r="B89" s="1386" t="s">
        <v>1185</v>
      </c>
      <c r="C89" s="1386"/>
      <c r="D89" s="1386"/>
      <c r="E89" s="1377"/>
      <c r="F89" s="1393"/>
      <c r="G89" s="1393"/>
      <c r="H89" s="1393"/>
      <c r="I89" s="1393"/>
      <c r="J89" s="1393"/>
      <c r="K89" s="1393"/>
      <c r="L89" s="1393"/>
      <c r="M89" s="1393"/>
      <c r="N89" s="1393"/>
      <c r="O89" s="1393"/>
      <c r="P89" s="725"/>
      <c r="Q89" s="656"/>
      <c r="R89" s="656"/>
      <c r="S89" s="656"/>
      <c r="T89" s="656"/>
      <c r="U89" s="656"/>
      <c r="V89" s="656"/>
      <c r="W89" s="656"/>
      <c r="X89" s="656"/>
      <c r="Y89" s="656"/>
      <c r="Z89" s="656"/>
      <c r="AA89" s="656"/>
    </row>
    <row r="90" spans="1:27">
      <c r="A90" s="690"/>
      <c r="B90" s="1391" t="s">
        <v>1186</v>
      </c>
      <c r="C90" s="1391"/>
      <c r="D90" s="1391"/>
      <c r="E90" s="1391"/>
      <c r="F90" s="1391"/>
      <c r="G90" s="1391"/>
      <c r="H90" s="1391"/>
      <c r="I90" s="1391"/>
      <c r="J90" s="1391"/>
      <c r="K90" s="1391"/>
      <c r="L90" s="1391"/>
      <c r="M90" s="1391"/>
      <c r="N90" s="1391"/>
      <c r="O90" s="1391"/>
      <c r="P90" s="1391"/>
      <c r="Q90" s="656"/>
      <c r="R90" s="656"/>
      <c r="S90" s="656"/>
      <c r="T90" s="656"/>
      <c r="U90" s="656"/>
      <c r="V90" s="656"/>
      <c r="W90" s="656"/>
      <c r="X90" s="656"/>
      <c r="Y90" s="656"/>
      <c r="Z90" s="656"/>
      <c r="AA90" s="656"/>
    </row>
    <row r="91" spans="1:27">
      <c r="A91" s="675" t="s">
        <v>916</v>
      </c>
      <c r="B91" s="676"/>
      <c r="C91" s="676"/>
      <c r="D91" s="676"/>
      <c r="E91" s="675"/>
      <c r="F91" s="675"/>
      <c r="G91" s="675"/>
      <c r="H91" s="675"/>
      <c r="I91" s="675"/>
      <c r="J91" s="675"/>
      <c r="K91" s="675"/>
      <c r="L91" s="675"/>
      <c r="M91" s="675"/>
      <c r="N91" s="675"/>
      <c r="O91" s="675"/>
      <c r="P91" s="653" t="e">
        <f>SUM(P29,P33:P35,P38:P40,P43:P45,P48:P50,P53:P55,P58:P73,P76:P78,P81,P84:P89)</f>
        <v>#N/A</v>
      </c>
      <c r="Q91" s="656"/>
      <c r="R91" s="656"/>
      <c r="S91" s="656"/>
      <c r="T91" s="656"/>
      <c r="U91" s="656"/>
      <c r="V91" s="656"/>
      <c r="W91" s="656"/>
      <c r="X91" s="656"/>
      <c r="Y91" s="656"/>
      <c r="Z91" s="656"/>
      <c r="AA91" s="656"/>
    </row>
    <row r="92" spans="1:27">
      <c r="A92" s="675" t="s">
        <v>917</v>
      </c>
      <c r="B92" s="676"/>
      <c r="C92" s="676"/>
      <c r="D92" s="676"/>
      <c r="E92" s="675"/>
      <c r="F92" s="675"/>
      <c r="G92" s="675"/>
      <c r="H92" s="675"/>
      <c r="I92" s="675"/>
      <c r="J92" s="675"/>
      <c r="K92" s="675"/>
      <c r="L92" s="675"/>
      <c r="M92" s="675"/>
      <c r="N92" s="675"/>
      <c r="O92" s="675"/>
      <c r="P92" s="653" t="e">
        <f>IF(P12="Ja",P16-P91+P22+P23+P24,P16-P91)</f>
        <v>#N/A</v>
      </c>
      <c r="Q92" s="656"/>
      <c r="R92" s="656"/>
      <c r="S92" s="656"/>
      <c r="T92" s="656"/>
      <c r="U92" s="656"/>
      <c r="V92" s="656"/>
      <c r="W92" s="656"/>
      <c r="X92" s="656"/>
      <c r="Y92" s="656"/>
      <c r="Z92" s="656"/>
      <c r="AA92" s="656"/>
    </row>
    <row r="93" spans="1:27">
      <c r="A93" s="677"/>
      <c r="B93" s="674"/>
      <c r="C93" s="674"/>
      <c r="D93" s="674"/>
      <c r="E93" s="677"/>
      <c r="F93" s="677"/>
      <c r="G93" s="677"/>
      <c r="H93" s="677"/>
      <c r="I93" s="677"/>
      <c r="J93" s="677"/>
      <c r="K93" s="677"/>
      <c r="L93" s="677"/>
      <c r="M93" s="677"/>
      <c r="N93" s="677"/>
      <c r="O93" s="677"/>
      <c r="P93" s="677"/>
      <c r="Q93" s="656"/>
      <c r="R93" s="656"/>
      <c r="S93" s="656"/>
      <c r="T93" s="656"/>
      <c r="U93" s="656"/>
      <c r="V93" s="656"/>
      <c r="W93" s="656"/>
      <c r="X93" s="656"/>
      <c r="Y93" s="656"/>
      <c r="Z93" s="656"/>
      <c r="AA93" s="656"/>
    </row>
    <row r="94" spans="1:27">
      <c r="A94" s="675" t="s">
        <v>952</v>
      </c>
      <c r="B94" s="676"/>
      <c r="C94" s="676"/>
      <c r="D94" s="676"/>
      <c r="E94" s="675"/>
      <c r="F94" s="675"/>
      <c r="G94" s="675"/>
      <c r="H94" s="675"/>
      <c r="I94" s="675"/>
      <c r="J94" s="675"/>
      <c r="K94" s="675"/>
      <c r="L94" s="675"/>
      <c r="M94" s="675"/>
      <c r="N94" s="675"/>
      <c r="O94" s="675"/>
      <c r="P94" s="675" t="s">
        <v>927</v>
      </c>
      <c r="Q94" s="656"/>
      <c r="R94" s="656"/>
      <c r="S94" s="656"/>
      <c r="T94" s="656"/>
      <c r="U94" s="656"/>
      <c r="V94" s="656"/>
      <c r="W94" s="656"/>
      <c r="X94" s="656"/>
      <c r="Y94" s="656"/>
      <c r="Z94" s="656"/>
      <c r="AA94" s="656"/>
    </row>
    <row r="95" spans="1:27">
      <c r="A95" s="1375"/>
      <c r="B95" s="1378"/>
      <c r="C95" s="1378"/>
      <c r="D95" s="1378"/>
      <c r="E95" s="1375"/>
      <c r="F95" s="1375"/>
      <c r="G95" s="1375"/>
      <c r="H95" s="1375"/>
      <c r="I95" s="1375"/>
      <c r="J95" s="1375"/>
      <c r="K95" s="1375"/>
      <c r="L95" s="1375"/>
      <c r="M95" s="1375"/>
      <c r="N95" s="1375"/>
      <c r="O95" s="1375"/>
      <c r="P95" s="725"/>
      <c r="Q95" s="656"/>
      <c r="R95" s="656"/>
      <c r="S95" s="656"/>
      <c r="T95" s="656"/>
      <c r="U95" s="656"/>
      <c r="V95" s="656"/>
      <c r="W95" s="656"/>
      <c r="X95" s="656"/>
      <c r="Y95" s="656"/>
      <c r="Z95" s="656"/>
      <c r="AA95" s="656"/>
    </row>
    <row r="96" spans="1:27">
      <c r="A96" s="1375"/>
      <c r="B96" s="1378"/>
      <c r="C96" s="1378"/>
      <c r="D96" s="1378"/>
      <c r="E96" s="1375"/>
      <c r="F96" s="1375"/>
      <c r="G96" s="1375"/>
      <c r="H96" s="1375"/>
      <c r="I96" s="1375"/>
      <c r="J96" s="1375"/>
      <c r="K96" s="1375"/>
      <c r="L96" s="1375"/>
      <c r="M96" s="1375"/>
      <c r="N96" s="1375"/>
      <c r="O96" s="1375"/>
      <c r="P96" s="725"/>
      <c r="Q96" s="656"/>
      <c r="R96" s="656"/>
      <c r="S96" s="656"/>
      <c r="T96" s="656"/>
      <c r="U96" s="656"/>
      <c r="V96" s="656"/>
      <c r="W96" s="656"/>
      <c r="X96" s="656"/>
      <c r="Y96" s="656"/>
      <c r="Z96" s="656"/>
      <c r="AA96" s="656"/>
    </row>
    <row r="97" spans="1:27">
      <c r="A97" s="1375"/>
      <c r="B97" s="1378"/>
      <c r="C97" s="1378"/>
      <c r="D97" s="1378"/>
      <c r="E97" s="1375"/>
      <c r="F97" s="1375"/>
      <c r="G97" s="1375"/>
      <c r="H97" s="1375"/>
      <c r="I97" s="1375"/>
      <c r="J97" s="1375"/>
      <c r="K97" s="1375"/>
      <c r="L97" s="1375"/>
      <c r="M97" s="1375"/>
      <c r="N97" s="1375"/>
      <c r="O97" s="1375"/>
      <c r="P97" s="725"/>
      <c r="Q97" s="656"/>
      <c r="R97" s="656"/>
      <c r="S97" s="656"/>
      <c r="T97" s="656"/>
      <c r="U97" s="656"/>
      <c r="V97" s="656"/>
      <c r="W97" s="656"/>
      <c r="X97" s="656"/>
      <c r="Y97" s="656"/>
      <c r="Z97" s="656"/>
      <c r="AA97" s="656"/>
    </row>
    <row r="98" spans="1:27">
      <c r="A98" s="1375"/>
      <c r="B98" s="1378"/>
      <c r="C98" s="1378"/>
      <c r="D98" s="1378"/>
      <c r="E98" s="1375"/>
      <c r="F98" s="1375"/>
      <c r="G98" s="1375"/>
      <c r="H98" s="1375"/>
      <c r="I98" s="1375"/>
      <c r="J98" s="1375"/>
      <c r="K98" s="1375"/>
      <c r="L98" s="1375"/>
      <c r="M98" s="1375"/>
      <c r="N98" s="1375"/>
      <c r="O98" s="1375"/>
      <c r="P98" s="725"/>
      <c r="Q98" s="656"/>
      <c r="R98" s="656"/>
      <c r="S98" s="656"/>
      <c r="T98" s="656"/>
      <c r="U98" s="656"/>
      <c r="V98" s="656"/>
      <c r="W98" s="656"/>
      <c r="X98" s="656"/>
      <c r="Y98" s="656"/>
      <c r="Z98" s="656"/>
      <c r="AA98" s="656"/>
    </row>
    <row r="99" spans="1:27">
      <c r="A99" s="1375"/>
      <c r="B99" s="1378"/>
      <c r="C99" s="1378"/>
      <c r="D99" s="1378"/>
      <c r="E99" s="1375"/>
      <c r="F99" s="1375"/>
      <c r="G99" s="1375"/>
      <c r="H99" s="1375"/>
      <c r="I99" s="1375"/>
      <c r="J99" s="1375"/>
      <c r="K99" s="1375"/>
      <c r="L99" s="1375"/>
      <c r="M99" s="1375"/>
      <c r="N99" s="1375"/>
      <c r="O99" s="1375"/>
      <c r="P99" s="725"/>
      <c r="Q99" s="656"/>
      <c r="R99" s="656"/>
      <c r="S99" s="656"/>
      <c r="T99" s="656"/>
      <c r="U99" s="656"/>
      <c r="V99" s="656"/>
      <c r="W99" s="656"/>
      <c r="X99" s="656"/>
      <c r="Y99" s="656"/>
      <c r="Z99" s="656"/>
      <c r="AA99" s="656"/>
    </row>
    <row r="100" spans="1:27">
      <c r="A100" s="1375"/>
      <c r="B100" s="1378"/>
      <c r="C100" s="1378"/>
      <c r="D100" s="1378"/>
      <c r="E100" s="1375"/>
      <c r="F100" s="1375"/>
      <c r="G100" s="1375"/>
      <c r="H100" s="1375"/>
      <c r="I100" s="1375"/>
      <c r="J100" s="1375"/>
      <c r="K100" s="1375"/>
      <c r="L100" s="1375"/>
      <c r="M100" s="1375"/>
      <c r="N100" s="1375"/>
      <c r="O100" s="1375"/>
      <c r="P100" s="725"/>
      <c r="Q100" s="656"/>
      <c r="R100" s="656"/>
      <c r="S100" s="656"/>
      <c r="T100" s="656"/>
      <c r="U100" s="656"/>
      <c r="V100" s="656"/>
      <c r="W100" s="656"/>
      <c r="X100" s="656"/>
      <c r="Y100" s="656"/>
      <c r="Z100" s="656"/>
      <c r="AA100" s="656"/>
    </row>
    <row r="101" spans="1:27">
      <c r="A101" s="1375"/>
      <c r="B101" s="1377"/>
      <c r="C101" s="1377"/>
      <c r="D101" s="1377"/>
      <c r="E101" s="1377"/>
      <c r="F101" s="1377"/>
      <c r="G101" s="1377"/>
      <c r="H101" s="1377"/>
      <c r="I101" s="1377"/>
      <c r="J101" s="1377"/>
      <c r="K101" s="1377"/>
      <c r="L101" s="1377"/>
      <c r="M101" s="1377"/>
      <c r="N101" s="1377"/>
      <c r="O101" s="1377"/>
      <c r="P101" s="1377"/>
      <c r="Q101" s="656"/>
      <c r="R101" s="656"/>
      <c r="S101" s="656"/>
      <c r="T101" s="656"/>
      <c r="U101" s="656"/>
      <c r="V101" s="656"/>
      <c r="W101" s="656"/>
      <c r="X101" s="656"/>
      <c r="Y101" s="656"/>
      <c r="Z101" s="656"/>
      <c r="AA101" s="656"/>
    </row>
    <row r="102" spans="1:27">
      <c r="A102" s="675" t="s">
        <v>928</v>
      </c>
      <c r="B102" s="676"/>
      <c r="C102" s="676"/>
      <c r="D102" s="676"/>
      <c r="E102" s="675"/>
      <c r="F102" s="675"/>
      <c r="G102" s="675"/>
      <c r="H102" s="675"/>
      <c r="I102" s="675"/>
      <c r="J102" s="675"/>
      <c r="K102" s="675"/>
      <c r="L102" s="675"/>
      <c r="M102" s="675"/>
      <c r="N102" s="675"/>
      <c r="O102" s="675"/>
      <c r="P102" s="653" t="e">
        <f>P91+P95+P96+P97+P98+P99+P100</f>
        <v>#N/A</v>
      </c>
      <c r="Q102" s="656"/>
      <c r="R102" s="656"/>
      <c r="S102" s="656"/>
      <c r="T102" s="656"/>
      <c r="U102" s="656"/>
      <c r="V102" s="656"/>
      <c r="W102" s="656"/>
      <c r="X102" s="656"/>
      <c r="Y102" s="656"/>
      <c r="Z102" s="656"/>
      <c r="AA102" s="656"/>
    </row>
    <row r="103" spans="1:27">
      <c r="A103" s="1375"/>
      <c r="B103" s="1375"/>
      <c r="C103" s="1375"/>
      <c r="D103" s="1375"/>
      <c r="E103" s="1375"/>
      <c r="F103" s="1375"/>
      <c r="G103" s="1375"/>
      <c r="H103" s="1375"/>
      <c r="I103" s="1375"/>
      <c r="J103" s="1375"/>
      <c r="K103" s="1375"/>
      <c r="L103" s="1375"/>
      <c r="M103" s="1375"/>
      <c r="N103" s="1375"/>
      <c r="O103" s="1375"/>
      <c r="P103" s="1375"/>
      <c r="Q103" s="656"/>
      <c r="R103" s="656"/>
      <c r="S103" s="656"/>
      <c r="T103" s="656"/>
      <c r="U103" s="656"/>
      <c r="V103" s="656"/>
      <c r="W103" s="656"/>
      <c r="X103" s="656"/>
      <c r="Y103" s="656"/>
      <c r="Z103" s="656"/>
      <c r="AA103" s="656"/>
    </row>
    <row r="104" spans="1:27">
      <c r="A104" s="1375"/>
      <c r="B104" s="1375"/>
      <c r="C104" s="1375"/>
      <c r="D104" s="1375"/>
      <c r="E104" s="1375"/>
      <c r="F104" s="1375"/>
      <c r="G104" s="1375"/>
      <c r="H104" s="1375"/>
      <c r="I104" s="1375"/>
      <c r="J104" s="1375"/>
      <c r="K104" s="1375"/>
      <c r="L104" s="1375"/>
      <c r="M104" s="1375"/>
      <c r="N104" s="1375"/>
      <c r="O104" s="1375"/>
      <c r="P104" s="1375"/>
      <c r="Q104" s="656"/>
      <c r="R104" s="656"/>
      <c r="S104" s="656"/>
      <c r="T104" s="656"/>
      <c r="U104" s="656"/>
      <c r="V104" s="656"/>
      <c r="W104" s="656"/>
      <c r="X104" s="656"/>
      <c r="Y104" s="656"/>
      <c r="Z104" s="656"/>
      <c r="AA104" s="656"/>
    </row>
    <row r="105" spans="1:27">
      <c r="A105" s="675" t="s">
        <v>929</v>
      </c>
      <c r="B105" s="676"/>
      <c r="C105" s="676"/>
      <c r="D105" s="676"/>
      <c r="E105" s="675"/>
      <c r="F105" s="675"/>
      <c r="G105" s="675"/>
      <c r="H105" s="675"/>
      <c r="I105" s="675"/>
      <c r="J105" s="675"/>
      <c r="K105" s="675"/>
      <c r="L105" s="675"/>
      <c r="M105" s="675"/>
      <c r="N105" s="675"/>
      <c r="O105" s="675"/>
      <c r="P105" s="675"/>
      <c r="Q105" s="656"/>
      <c r="R105" s="656"/>
      <c r="S105" s="656"/>
      <c r="T105" s="656"/>
      <c r="U105" s="656"/>
      <c r="V105" s="656"/>
      <c r="W105" s="656"/>
      <c r="X105" s="656"/>
      <c r="Y105" s="656"/>
      <c r="Z105" s="656"/>
      <c r="AA105" s="656"/>
    </row>
    <row r="106" spans="1:27">
      <c r="A106" s="1375"/>
      <c r="B106" s="1375"/>
      <c r="C106" s="1375"/>
      <c r="D106" s="1375"/>
      <c r="E106" s="1375"/>
      <c r="F106" s="1375"/>
      <c r="G106" s="1375"/>
      <c r="H106" s="1375"/>
      <c r="I106" s="1375"/>
      <c r="J106" s="1375"/>
      <c r="K106" s="1375"/>
      <c r="L106" s="1375"/>
      <c r="M106" s="1375"/>
      <c r="N106" s="1375"/>
      <c r="O106" s="1375"/>
      <c r="P106" s="1375"/>
      <c r="Q106" s="656"/>
      <c r="R106" s="656"/>
      <c r="S106" s="656"/>
      <c r="T106" s="656"/>
      <c r="U106" s="656"/>
      <c r="V106" s="656"/>
      <c r="W106" s="656"/>
      <c r="X106" s="656"/>
      <c r="Y106" s="656"/>
      <c r="Z106" s="656"/>
      <c r="AA106" s="656"/>
    </row>
    <row r="107" spans="1:27">
      <c r="A107" s="675" t="s">
        <v>946</v>
      </c>
      <c r="B107" s="676"/>
      <c r="C107" s="676"/>
      <c r="D107" s="676"/>
      <c r="E107" s="675"/>
      <c r="F107" s="675" t="s">
        <v>901</v>
      </c>
      <c r="G107" s="675"/>
      <c r="H107" s="675" t="s">
        <v>902</v>
      </c>
      <c r="I107" s="675"/>
      <c r="J107" s="675" t="s">
        <v>932</v>
      </c>
      <c r="K107" s="675"/>
      <c r="L107" s="675" t="s">
        <v>949</v>
      </c>
      <c r="M107" s="675"/>
      <c r="N107" s="675"/>
      <c r="O107" s="675"/>
      <c r="P107" s="675" t="s">
        <v>902</v>
      </c>
      <c r="Q107" s="656"/>
      <c r="R107" s="656"/>
      <c r="S107" s="656"/>
      <c r="T107" s="656"/>
      <c r="U107" s="656"/>
      <c r="V107" s="656"/>
      <c r="W107" s="656"/>
      <c r="X107" s="656"/>
      <c r="Y107" s="656"/>
      <c r="Z107" s="656"/>
      <c r="AA107" s="656"/>
    </row>
    <row r="108" spans="1:27">
      <c r="A108" s="690" t="s">
        <v>946</v>
      </c>
      <c r="B108" s="1378"/>
      <c r="C108" s="1378"/>
      <c r="D108" s="1378"/>
      <c r="E108" s="1377"/>
      <c r="F108" s="718"/>
      <c r="G108" s="1377"/>
      <c r="H108" s="649">
        <f>IF(B108="",0,VLOOKUP(B108,'Maschinenkosten 2016'!C$209:G$258,5,FALSE))</f>
        <v>0</v>
      </c>
      <c r="I108" s="690"/>
      <c r="J108" s="718"/>
      <c r="K108" s="1375"/>
      <c r="L108" s="649">
        <f>H$7+H$6</f>
        <v>72</v>
      </c>
      <c r="M108" s="1375"/>
      <c r="N108" s="1375"/>
      <c r="O108" s="1375"/>
      <c r="P108" s="650">
        <f t="shared" ref="P108:P113" si="2">(H108+L108*J108)*F108</f>
        <v>0</v>
      </c>
      <c r="Q108" s="656"/>
      <c r="R108" s="656"/>
      <c r="S108" s="656"/>
      <c r="T108" s="656"/>
      <c r="U108" s="656"/>
      <c r="V108" s="656"/>
      <c r="W108" s="656"/>
      <c r="X108" s="656"/>
      <c r="Y108" s="656"/>
      <c r="Z108" s="656"/>
      <c r="AA108" s="656"/>
    </row>
    <row r="109" spans="1:27">
      <c r="A109" s="690"/>
      <c r="B109" s="1378"/>
      <c r="C109" s="1378"/>
      <c r="D109" s="1378"/>
      <c r="E109" s="1377"/>
      <c r="F109" s="718"/>
      <c r="G109" s="1377"/>
      <c r="H109" s="649">
        <f>IF(B109="",0,VLOOKUP(B109,'Maschinenkosten 2016'!C$209:G$258,5,FALSE))</f>
        <v>0</v>
      </c>
      <c r="I109" s="690"/>
      <c r="J109" s="718"/>
      <c r="K109" s="1375"/>
      <c r="L109" s="649">
        <f>H$7+H$6</f>
        <v>72</v>
      </c>
      <c r="M109" s="1375"/>
      <c r="N109" s="1375"/>
      <c r="O109" s="1375"/>
      <c r="P109" s="650">
        <f t="shared" si="2"/>
        <v>0</v>
      </c>
      <c r="Q109" s="656"/>
      <c r="R109" s="656"/>
      <c r="S109" s="656"/>
      <c r="T109" s="656"/>
      <c r="U109" s="656"/>
      <c r="V109" s="656"/>
      <c r="W109" s="656"/>
      <c r="X109" s="656"/>
      <c r="Y109" s="656"/>
      <c r="Z109" s="656"/>
      <c r="AA109" s="656"/>
    </row>
    <row r="110" spans="1:27">
      <c r="A110" s="690"/>
      <c r="B110" s="1378"/>
      <c r="C110" s="1378"/>
      <c r="D110" s="1378"/>
      <c r="E110" s="1377"/>
      <c r="F110" s="718"/>
      <c r="G110" s="1377"/>
      <c r="H110" s="649">
        <f>IF(B110="",0,VLOOKUP(B110,'Maschinenkosten 2016'!C$209:G$258,5,FALSE))</f>
        <v>0</v>
      </c>
      <c r="I110" s="690"/>
      <c r="J110" s="718"/>
      <c r="K110" s="1375"/>
      <c r="L110" s="649">
        <f>H$7+H$6</f>
        <v>72</v>
      </c>
      <c r="M110" s="1375"/>
      <c r="N110" s="1375"/>
      <c r="O110" s="1375"/>
      <c r="P110" s="650">
        <f t="shared" si="2"/>
        <v>0</v>
      </c>
      <c r="Q110" s="656"/>
      <c r="R110" s="656"/>
      <c r="S110" s="656"/>
      <c r="T110" s="656"/>
      <c r="U110" s="656"/>
      <c r="V110" s="656"/>
      <c r="W110" s="656"/>
      <c r="X110" s="656"/>
      <c r="Y110" s="656"/>
      <c r="Z110" s="656"/>
      <c r="AA110" s="656"/>
    </row>
    <row r="111" spans="1:27">
      <c r="A111" s="658"/>
      <c r="B111" s="1378"/>
      <c r="C111" s="1378"/>
      <c r="D111" s="1378"/>
      <c r="E111" s="1377"/>
      <c r="F111" s="718"/>
      <c r="G111" s="1377"/>
      <c r="H111" s="649">
        <f>IF(B111="",0,VLOOKUP(B111,'Maschinenkosten 2016'!C$209:G$258,5,FALSE))</f>
        <v>0</v>
      </c>
      <c r="I111" s="690"/>
      <c r="J111" s="718"/>
      <c r="K111" s="1375"/>
      <c r="L111" s="649">
        <f>H$7+H$6</f>
        <v>72</v>
      </c>
      <c r="M111" s="1375"/>
      <c r="N111" s="1375"/>
      <c r="O111" s="1375"/>
      <c r="P111" s="650">
        <f t="shared" si="2"/>
        <v>0</v>
      </c>
      <c r="Q111" s="656"/>
      <c r="R111" s="656"/>
      <c r="S111" s="656"/>
      <c r="T111" s="656"/>
      <c r="U111" s="656"/>
      <c r="V111" s="656"/>
      <c r="W111" s="656"/>
      <c r="X111" s="656"/>
      <c r="Y111" s="656"/>
      <c r="Z111" s="656"/>
      <c r="AA111" s="656"/>
    </row>
    <row r="112" spans="1:27">
      <c r="A112" s="690" t="s">
        <v>920</v>
      </c>
      <c r="B112" s="1378"/>
      <c r="C112" s="1378"/>
      <c r="D112" s="1378"/>
      <c r="E112" s="1377"/>
      <c r="F112" s="718"/>
      <c r="G112" s="1377"/>
      <c r="H112" s="649">
        <f>IF(B112="",0,VLOOKUP(B112,'Maschinenkosten 2016'!C$287:G$291,5,FALSE))</f>
        <v>0</v>
      </c>
      <c r="I112" s="690"/>
      <c r="J112" s="718"/>
      <c r="K112" s="1375"/>
      <c r="L112" s="649">
        <f>H$8+H6</f>
        <v>64</v>
      </c>
      <c r="M112" s="1375"/>
      <c r="N112" s="1375"/>
      <c r="O112" s="1375"/>
      <c r="P112" s="650">
        <f t="shared" si="2"/>
        <v>0</v>
      </c>
      <c r="Q112" s="656"/>
      <c r="R112" s="656"/>
      <c r="S112" s="656"/>
      <c r="T112" s="656"/>
      <c r="U112" s="656"/>
      <c r="V112" s="656"/>
      <c r="W112" s="656"/>
      <c r="X112" s="656"/>
      <c r="Y112" s="656"/>
      <c r="Z112" s="656"/>
      <c r="AA112" s="656"/>
    </row>
    <row r="113" spans="1:27">
      <c r="A113" s="690"/>
      <c r="B113" s="1378"/>
      <c r="C113" s="1378"/>
      <c r="D113" s="1378"/>
      <c r="E113" s="1377"/>
      <c r="F113" s="718"/>
      <c r="G113" s="1377"/>
      <c r="H113" s="649">
        <f>IF(B113="",0,VLOOKUP(B113,'Maschinenkosten 2016'!C$287:G$291,5,FALSE))</f>
        <v>0</v>
      </c>
      <c r="I113" s="690"/>
      <c r="J113" s="718"/>
      <c r="K113" s="1375"/>
      <c r="L113" s="649">
        <f>H$8+H$6</f>
        <v>64</v>
      </c>
      <c r="M113" s="1375"/>
      <c r="N113" s="1375"/>
      <c r="O113" s="1375"/>
      <c r="P113" s="650">
        <f t="shared" si="2"/>
        <v>0</v>
      </c>
      <c r="Q113" s="656"/>
      <c r="R113" s="656"/>
      <c r="S113" s="656"/>
      <c r="T113" s="656"/>
      <c r="U113" s="656"/>
      <c r="V113" s="656"/>
      <c r="W113" s="656"/>
      <c r="X113" s="656"/>
      <c r="Y113" s="656"/>
      <c r="Z113" s="656"/>
      <c r="AA113" s="656"/>
    </row>
    <row r="114" spans="1:27">
      <c r="A114" s="690"/>
      <c r="B114" s="1377"/>
      <c r="C114" s="1377"/>
      <c r="D114" s="1377"/>
      <c r="E114" s="1377"/>
      <c r="F114" s="1377"/>
      <c r="G114" s="1377"/>
      <c r="H114" s="1377"/>
      <c r="I114" s="1377"/>
      <c r="J114" s="1377"/>
      <c r="K114" s="1377"/>
      <c r="L114" s="1377"/>
      <c r="M114" s="1377"/>
      <c r="N114" s="1377"/>
      <c r="O114" s="1377"/>
      <c r="P114" s="1377"/>
      <c r="Q114" s="656"/>
      <c r="R114" s="656"/>
      <c r="S114" s="656"/>
      <c r="T114" s="656"/>
      <c r="U114" s="656"/>
      <c r="V114" s="656"/>
      <c r="W114" s="656"/>
      <c r="X114" s="656"/>
      <c r="Y114" s="656"/>
      <c r="Z114" s="656"/>
      <c r="AA114" s="656"/>
    </row>
    <row r="115" spans="1:27">
      <c r="A115" s="675" t="s">
        <v>930</v>
      </c>
      <c r="B115" s="676"/>
      <c r="C115" s="676"/>
      <c r="D115" s="676"/>
      <c r="E115" s="675"/>
      <c r="F115" s="675" t="s">
        <v>901</v>
      </c>
      <c r="G115" s="675"/>
      <c r="H115" s="675" t="s">
        <v>902</v>
      </c>
      <c r="I115" s="675"/>
      <c r="J115" s="675" t="s">
        <v>932</v>
      </c>
      <c r="K115" s="675"/>
      <c r="L115" s="675" t="s">
        <v>949</v>
      </c>
      <c r="M115" s="675"/>
      <c r="N115" s="675"/>
      <c r="O115" s="675"/>
      <c r="P115" s="675" t="s">
        <v>902</v>
      </c>
      <c r="Q115" s="656"/>
      <c r="R115" s="656"/>
      <c r="S115" s="656"/>
      <c r="T115" s="656"/>
      <c r="U115" s="656"/>
      <c r="V115" s="656"/>
      <c r="W115" s="656"/>
      <c r="X115" s="656"/>
      <c r="Y115" s="656"/>
      <c r="Z115" s="656"/>
      <c r="AA115" s="656"/>
    </row>
    <row r="116" spans="1:27">
      <c r="A116" s="690" t="s">
        <v>869</v>
      </c>
      <c r="B116" s="1378" t="s">
        <v>371</v>
      </c>
      <c r="C116" s="1378"/>
      <c r="D116" s="1378"/>
      <c r="E116" s="690"/>
      <c r="F116" s="718"/>
      <c r="G116" s="1377"/>
      <c r="H116" s="649">
        <f>IF(B116="",0,VLOOKUP(B116,'Maschinenkosten 2016'!C$364:G$383,5,FALSE))</f>
        <v>10.5</v>
      </c>
      <c r="I116" s="1377"/>
      <c r="J116" s="718"/>
      <c r="K116" s="1377"/>
      <c r="L116" s="649">
        <f>H$8+H$6</f>
        <v>64</v>
      </c>
      <c r="M116" s="1377"/>
      <c r="N116" s="1377"/>
      <c r="O116" s="1377"/>
      <c r="P116" s="649">
        <f t="shared" ref="P116:P122" si="3">F116*(H116+J116*L116)</f>
        <v>0</v>
      </c>
      <c r="Q116" s="656"/>
      <c r="R116" s="656"/>
      <c r="S116" s="656"/>
      <c r="T116" s="656"/>
      <c r="U116" s="656"/>
      <c r="V116" s="656"/>
      <c r="W116" s="656"/>
      <c r="X116" s="656"/>
      <c r="Y116" s="656"/>
      <c r="Z116" s="656"/>
      <c r="AA116" s="656"/>
    </row>
    <row r="117" spans="1:27">
      <c r="A117" s="690"/>
      <c r="B117" s="1378"/>
      <c r="C117" s="1378"/>
      <c r="D117" s="1378"/>
      <c r="E117" s="690"/>
      <c r="F117" s="718"/>
      <c r="G117" s="1377"/>
      <c r="H117" s="649">
        <f>IF(B117="",0,VLOOKUP(B117,'Maschinenkosten 2016'!C$364:G$383,5,FALSE))</f>
        <v>0</v>
      </c>
      <c r="I117" s="1377"/>
      <c r="J117" s="718"/>
      <c r="K117" s="1377"/>
      <c r="L117" s="649">
        <f t="shared" ref="L117:L122" si="4">H$8+H$6</f>
        <v>64</v>
      </c>
      <c r="M117" s="1377"/>
      <c r="N117" s="1377"/>
      <c r="O117" s="1377"/>
      <c r="P117" s="649">
        <f t="shared" si="3"/>
        <v>0</v>
      </c>
      <c r="Q117" s="656"/>
      <c r="R117" s="656"/>
      <c r="S117" s="656"/>
      <c r="T117" s="656"/>
      <c r="U117" s="656"/>
      <c r="V117" s="656"/>
      <c r="W117" s="656"/>
      <c r="X117" s="656"/>
      <c r="Y117" s="656"/>
      <c r="Z117" s="656"/>
      <c r="AA117" s="656"/>
    </row>
    <row r="118" spans="1:27">
      <c r="A118" s="690" t="s">
        <v>1017</v>
      </c>
      <c r="B118" s="1378" t="s">
        <v>361</v>
      </c>
      <c r="C118" s="1378"/>
      <c r="D118" s="1378"/>
      <c r="E118" s="690"/>
      <c r="F118" s="718"/>
      <c r="G118" s="1377"/>
      <c r="H118" s="649">
        <f>IF(B118="",0,VLOOKUP(B118,'Maschinenkosten 2016'!C$353:G$358,5,FALSE))</f>
        <v>25</v>
      </c>
      <c r="I118" s="1377"/>
      <c r="J118" s="718"/>
      <c r="K118" s="1377"/>
      <c r="L118" s="649">
        <f t="shared" si="4"/>
        <v>64</v>
      </c>
      <c r="M118" s="1377"/>
      <c r="N118" s="1377"/>
      <c r="O118" s="1377"/>
      <c r="P118" s="649">
        <f t="shared" si="3"/>
        <v>0</v>
      </c>
      <c r="Q118" s="656"/>
      <c r="R118" s="656"/>
      <c r="S118" s="656"/>
      <c r="T118" s="656"/>
      <c r="U118" s="656"/>
      <c r="V118" s="656"/>
      <c r="W118" s="656"/>
      <c r="X118" s="656"/>
      <c r="Y118" s="656"/>
      <c r="Z118" s="656"/>
      <c r="AA118" s="656"/>
    </row>
    <row r="119" spans="1:27">
      <c r="A119" s="690"/>
      <c r="B119" s="1378"/>
      <c r="C119" s="1378"/>
      <c r="D119" s="1378"/>
      <c r="E119" s="690"/>
      <c r="F119" s="718"/>
      <c r="G119" s="1377"/>
      <c r="H119" s="649">
        <f>IF(B119="",0,VLOOKUP(B119,'Maschinenkosten 2016'!C$353:G$358,5,FALSE))</f>
        <v>0</v>
      </c>
      <c r="I119" s="1377"/>
      <c r="J119" s="718"/>
      <c r="K119" s="1377"/>
      <c r="L119" s="649">
        <f t="shared" si="4"/>
        <v>64</v>
      </c>
      <c r="M119" s="1377"/>
      <c r="N119" s="1377"/>
      <c r="O119" s="1377"/>
      <c r="P119" s="649">
        <f t="shared" si="3"/>
        <v>0</v>
      </c>
      <c r="Q119" s="656"/>
      <c r="R119" s="656"/>
      <c r="S119" s="656"/>
      <c r="T119" s="656"/>
      <c r="U119" s="656"/>
      <c r="V119" s="656"/>
      <c r="W119" s="656"/>
      <c r="X119" s="656"/>
      <c r="Y119" s="656"/>
      <c r="Z119" s="656"/>
      <c r="AA119" s="656"/>
    </row>
    <row r="120" spans="1:27">
      <c r="A120" s="690" t="s">
        <v>1016</v>
      </c>
      <c r="B120" s="1378"/>
      <c r="C120" s="1378"/>
      <c r="D120" s="1378"/>
      <c r="E120" s="690"/>
      <c r="F120" s="718"/>
      <c r="G120" s="1377"/>
      <c r="H120" s="649">
        <f>IF(B120="",0,VLOOKUP(B120,'Maschinenkosten 2016'!C$316:G$320,5,FALSE))</f>
        <v>0</v>
      </c>
      <c r="I120" s="1377"/>
      <c r="J120" s="718"/>
      <c r="K120" s="1377"/>
      <c r="L120" s="649">
        <f t="shared" si="4"/>
        <v>64</v>
      </c>
      <c r="M120" s="1377"/>
      <c r="N120" s="1377"/>
      <c r="O120" s="1377"/>
      <c r="P120" s="649">
        <f t="shared" si="3"/>
        <v>0</v>
      </c>
      <c r="Q120" s="656"/>
      <c r="R120" s="656"/>
      <c r="S120" s="656"/>
      <c r="T120" s="656"/>
      <c r="U120" s="656"/>
      <c r="V120" s="656"/>
      <c r="W120" s="656"/>
      <c r="X120" s="656"/>
      <c r="Y120" s="656"/>
      <c r="Z120" s="656"/>
      <c r="AA120" s="656"/>
    </row>
    <row r="121" spans="1:27">
      <c r="A121" s="690"/>
      <c r="B121" s="1378"/>
      <c r="C121" s="1378"/>
      <c r="D121" s="1378"/>
      <c r="E121" s="690"/>
      <c r="F121" s="718"/>
      <c r="G121" s="1377"/>
      <c r="H121" s="649">
        <f>IF(B121="",0,VLOOKUP(B121,'Maschinenkosten 2016'!C$316:G$320,5,FALSE))</f>
        <v>0</v>
      </c>
      <c r="I121" s="1377"/>
      <c r="J121" s="718"/>
      <c r="K121" s="1377"/>
      <c r="L121" s="649">
        <f t="shared" si="4"/>
        <v>64</v>
      </c>
      <c r="M121" s="1377"/>
      <c r="N121" s="1377"/>
      <c r="O121" s="1377"/>
      <c r="P121" s="649">
        <f t="shared" si="3"/>
        <v>0</v>
      </c>
      <c r="Q121" s="656"/>
      <c r="R121" s="656"/>
      <c r="S121" s="656"/>
      <c r="T121" s="656"/>
      <c r="U121" s="656"/>
      <c r="V121" s="656"/>
      <c r="W121" s="656"/>
      <c r="X121" s="656"/>
      <c r="Y121" s="656"/>
      <c r="Z121" s="656"/>
      <c r="AA121" s="656"/>
    </row>
    <row r="122" spans="1:27">
      <c r="A122" s="690"/>
      <c r="B122" s="1378"/>
      <c r="C122" s="1378"/>
      <c r="D122" s="1378"/>
      <c r="E122" s="690"/>
      <c r="F122" s="718"/>
      <c r="G122" s="1377"/>
      <c r="H122" s="649">
        <f>IF(B122="",0,VLOOKUP(B122,'Maschinenkosten 2016'!C$316:G$320,5,FALSE))</f>
        <v>0</v>
      </c>
      <c r="I122" s="1377"/>
      <c r="J122" s="718"/>
      <c r="K122" s="1377"/>
      <c r="L122" s="649">
        <f t="shared" si="4"/>
        <v>64</v>
      </c>
      <c r="M122" s="1377"/>
      <c r="N122" s="1377"/>
      <c r="O122" s="1377"/>
      <c r="P122" s="649">
        <f t="shared" si="3"/>
        <v>0</v>
      </c>
      <c r="Q122" s="656"/>
      <c r="R122" s="656"/>
      <c r="S122" s="656"/>
      <c r="T122" s="656"/>
      <c r="U122" s="656"/>
      <c r="V122" s="656"/>
      <c r="W122" s="656"/>
      <c r="X122" s="656"/>
      <c r="Y122" s="656"/>
      <c r="Z122" s="656"/>
      <c r="AA122" s="656"/>
    </row>
    <row r="123" spans="1:27" s="644" customFormat="1">
      <c r="A123" s="690"/>
      <c r="B123" s="674"/>
      <c r="C123" s="674"/>
      <c r="D123" s="674"/>
      <c r="E123" s="690"/>
      <c r="F123" s="646"/>
      <c r="G123" s="677"/>
      <c r="H123" s="646"/>
      <c r="I123" s="677"/>
      <c r="J123" s="646"/>
      <c r="K123" s="677"/>
      <c r="L123" s="646"/>
      <c r="M123" s="677"/>
      <c r="N123" s="677"/>
      <c r="O123" s="677"/>
      <c r="P123" s="646"/>
      <c r="Q123" s="656"/>
      <c r="R123" s="656"/>
      <c r="S123" s="656"/>
      <c r="T123" s="656"/>
      <c r="U123" s="656"/>
      <c r="V123" s="656"/>
      <c r="W123" s="656"/>
      <c r="X123" s="656"/>
      <c r="Y123" s="656"/>
      <c r="Z123" s="656"/>
      <c r="AA123" s="656"/>
    </row>
    <row r="124" spans="1:27">
      <c r="A124" s="693" t="s">
        <v>938</v>
      </c>
      <c r="B124" s="676"/>
      <c r="C124" s="676"/>
      <c r="D124" s="676"/>
      <c r="E124" s="693"/>
      <c r="F124" s="675" t="s">
        <v>966</v>
      </c>
      <c r="G124" s="694"/>
      <c r="H124" s="675" t="s">
        <v>1045</v>
      </c>
      <c r="I124" s="694"/>
      <c r="J124" s="675" t="s">
        <v>967</v>
      </c>
      <c r="K124" s="694"/>
      <c r="L124" s="675" t="s">
        <v>968</v>
      </c>
      <c r="M124" s="694"/>
      <c r="N124" s="694"/>
      <c r="O124" s="694"/>
      <c r="P124" s="675" t="s">
        <v>1004</v>
      </c>
      <c r="Q124" s="656"/>
      <c r="R124" s="656"/>
      <c r="S124" s="656"/>
      <c r="T124" s="656"/>
      <c r="U124" s="656"/>
      <c r="V124" s="656"/>
      <c r="W124" s="656"/>
      <c r="X124" s="656"/>
      <c r="Y124" s="656"/>
      <c r="Z124" s="656"/>
      <c r="AA124" s="656"/>
    </row>
    <row r="125" spans="1:27">
      <c r="A125" s="690" t="s">
        <v>1015</v>
      </c>
      <c r="B125" s="1378"/>
      <c r="C125" s="1378"/>
      <c r="D125" s="1378"/>
      <c r="E125" s="690"/>
      <c r="F125" s="718"/>
      <c r="G125" s="677"/>
      <c r="H125" s="649">
        <f>IF(B125="",0,VLOOKUP(B125,'Maschinenkosten 2016'!C$452:G$460,5,FALSE))</f>
        <v>0</v>
      </c>
      <c r="I125" s="677"/>
      <c r="J125" s="646"/>
      <c r="K125" s="677"/>
      <c r="L125" s="646"/>
      <c r="M125" s="677"/>
      <c r="N125" s="677"/>
      <c r="O125" s="677"/>
      <c r="P125" s="649">
        <f>F125*H125</f>
        <v>0</v>
      </c>
      <c r="Q125" s="656"/>
      <c r="R125" s="656"/>
      <c r="S125" s="656"/>
      <c r="T125" s="656"/>
      <c r="U125" s="656"/>
      <c r="V125" s="656"/>
      <c r="W125" s="656"/>
      <c r="X125" s="656"/>
      <c r="Y125" s="656"/>
      <c r="Z125" s="656"/>
      <c r="AA125" s="656"/>
    </row>
    <row r="126" spans="1:27">
      <c r="A126" s="690"/>
      <c r="B126" s="1378"/>
      <c r="C126" s="1378"/>
      <c r="D126" s="1378"/>
      <c r="E126" s="690"/>
      <c r="F126" s="718"/>
      <c r="G126" s="677"/>
      <c r="H126" s="649">
        <f>IF(B126="",0,VLOOKUP(B126,'Maschinenkosten 2016'!C$452:G$460,5,FALSE))</f>
        <v>0</v>
      </c>
      <c r="I126" s="677"/>
      <c r="J126" s="646"/>
      <c r="K126" s="677"/>
      <c r="L126" s="646"/>
      <c r="M126" s="677"/>
      <c r="N126" s="677"/>
      <c r="O126" s="677"/>
      <c r="P126" s="649"/>
      <c r="Q126" s="656"/>
      <c r="R126" s="656"/>
      <c r="S126" s="656"/>
      <c r="T126" s="656"/>
      <c r="U126" s="656"/>
      <c r="V126" s="656"/>
      <c r="W126" s="656"/>
      <c r="X126" s="656"/>
      <c r="Y126" s="656"/>
      <c r="Z126" s="656"/>
      <c r="AA126" s="656"/>
    </row>
    <row r="127" spans="1:27">
      <c r="A127" s="690" t="s">
        <v>1014</v>
      </c>
      <c r="B127" s="1378"/>
      <c r="C127" s="1378"/>
      <c r="D127" s="1378"/>
      <c r="E127" s="690"/>
      <c r="F127" s="715"/>
      <c r="G127" s="714"/>
      <c r="H127" s="649">
        <f>IF(B127="",0,VLOOKUP(B127,'Maschinenkosten 2016'!C$464:F$469,4,FALSE))</f>
        <v>0</v>
      </c>
      <c r="I127" s="726"/>
      <c r="J127" s="718"/>
      <c r="K127" s="726"/>
      <c r="L127" s="649">
        <f>IF(B127='Maschinenkosten 2016'!$C$464,$H$8,0)</f>
        <v>0</v>
      </c>
      <c r="M127" s="714"/>
      <c r="N127" s="714"/>
      <c r="O127" s="714"/>
      <c r="P127" s="649">
        <f>H127*J127+L127*J127</f>
        <v>0</v>
      </c>
      <c r="Q127" s="656"/>
      <c r="R127" s="656"/>
      <c r="S127" s="656"/>
      <c r="T127" s="656"/>
      <c r="U127" s="656"/>
      <c r="V127" s="656"/>
      <c r="W127" s="656"/>
      <c r="X127" s="656"/>
      <c r="Y127" s="656"/>
      <c r="Z127" s="656"/>
      <c r="AA127" s="656"/>
    </row>
    <row r="128" spans="1:27">
      <c r="A128" s="690"/>
      <c r="B128" s="1378"/>
      <c r="C128" s="1378"/>
      <c r="D128" s="1378"/>
      <c r="E128" s="690"/>
      <c r="F128" s="715"/>
      <c r="G128" s="714"/>
      <c r="H128" s="649">
        <f>IF(B128="",0,VLOOKUP(B128,'Maschinenkosten 2016'!C$464:F$469,4,FALSE))</f>
        <v>0</v>
      </c>
      <c r="I128" s="726"/>
      <c r="J128" s="718"/>
      <c r="K128" s="726"/>
      <c r="L128" s="649">
        <f>IF(B128='Maschinenkosten 2016'!$C$464,$H$8,0)</f>
        <v>0</v>
      </c>
      <c r="M128" s="714"/>
      <c r="N128" s="714"/>
      <c r="O128" s="714"/>
      <c r="P128" s="649">
        <f>H128*J128+L128*J128</f>
        <v>0</v>
      </c>
      <c r="Q128" s="656"/>
      <c r="R128" s="656"/>
      <c r="S128" s="656"/>
      <c r="T128" s="656"/>
      <c r="U128" s="656"/>
      <c r="V128" s="656"/>
      <c r="W128" s="656"/>
      <c r="X128" s="656"/>
      <c r="Y128" s="656"/>
      <c r="Z128" s="656"/>
      <c r="AA128" s="656"/>
    </row>
    <row r="129" spans="1:27">
      <c r="A129" s="690" t="s">
        <v>1013</v>
      </c>
      <c r="B129" s="1380"/>
      <c r="C129" s="1380"/>
      <c r="D129" s="1380"/>
      <c r="E129" s="690"/>
      <c r="F129" s="695"/>
      <c r="G129" s="714"/>
      <c r="H129" s="651"/>
      <c r="I129" s="726"/>
      <c r="J129" s="718"/>
      <c r="K129" s="726"/>
      <c r="L129" s="649">
        <f>H6</f>
        <v>28</v>
      </c>
      <c r="M129" s="714"/>
      <c r="N129" s="714"/>
      <c r="O129" s="714"/>
      <c r="P129" s="649">
        <f>J129*L129</f>
        <v>0</v>
      </c>
      <c r="Q129" s="656"/>
      <c r="R129" s="656"/>
      <c r="S129" s="656"/>
      <c r="T129" s="656"/>
      <c r="U129" s="656"/>
      <c r="V129" s="656"/>
      <c r="W129" s="656"/>
      <c r="X129" s="656"/>
      <c r="Y129" s="656"/>
      <c r="Z129" s="656"/>
      <c r="AA129" s="656"/>
    </row>
    <row r="130" spans="1:27">
      <c r="A130" s="690"/>
      <c r="B130" s="1386"/>
      <c r="C130" s="1386"/>
      <c r="D130" s="1386"/>
      <c r="E130" s="690"/>
      <c r="F130" s="1381"/>
      <c r="G130" s="1381"/>
      <c r="H130" s="1381"/>
      <c r="I130" s="1381"/>
      <c r="J130" s="1381"/>
      <c r="K130" s="1381"/>
      <c r="L130" s="1381"/>
      <c r="M130" s="1381"/>
      <c r="N130" s="1381"/>
      <c r="O130" s="1381"/>
      <c r="P130" s="1381"/>
      <c r="Q130" s="656"/>
      <c r="R130" s="656"/>
      <c r="S130" s="656"/>
      <c r="T130" s="656"/>
      <c r="U130" s="656"/>
      <c r="V130" s="656"/>
      <c r="W130" s="656"/>
      <c r="X130" s="656"/>
      <c r="Y130" s="656"/>
      <c r="Z130" s="656"/>
      <c r="AA130" s="656"/>
    </row>
    <row r="131" spans="1:27">
      <c r="A131" s="675" t="s">
        <v>936</v>
      </c>
      <c r="B131" s="676"/>
      <c r="C131" s="676"/>
      <c r="D131" s="676"/>
      <c r="E131" s="675"/>
      <c r="F131" s="675" t="s">
        <v>901</v>
      </c>
      <c r="G131" s="675"/>
      <c r="H131" s="675" t="s">
        <v>902</v>
      </c>
      <c r="I131" s="675"/>
      <c r="J131" s="675" t="s">
        <v>932</v>
      </c>
      <c r="K131" s="675"/>
      <c r="L131" s="675" t="s">
        <v>949</v>
      </c>
      <c r="M131" s="675"/>
      <c r="N131" s="675"/>
      <c r="O131" s="675"/>
      <c r="P131" s="675" t="s">
        <v>902</v>
      </c>
      <c r="Q131" s="656"/>
      <c r="R131" s="656"/>
      <c r="S131" s="656"/>
      <c r="T131" s="656"/>
      <c r="U131" s="656"/>
      <c r="V131" s="656"/>
      <c r="W131" s="656"/>
      <c r="X131" s="656"/>
      <c r="Y131" s="656"/>
      <c r="Z131" s="656"/>
      <c r="AA131" s="656"/>
    </row>
    <row r="132" spans="1:27">
      <c r="A132" s="690" t="s">
        <v>1011</v>
      </c>
      <c r="B132" s="1378"/>
      <c r="C132" s="1378"/>
      <c r="D132" s="1378"/>
      <c r="E132" s="1377"/>
      <c r="F132" s="718"/>
      <c r="G132" s="1377"/>
      <c r="H132" s="649">
        <f>IF(B132="",0,VLOOKUP(B132,'Maschinenkosten 2016'!C$515:G$517,5,FALSE))</f>
        <v>0</v>
      </c>
      <c r="I132" s="646"/>
      <c r="J132" s="718"/>
      <c r="K132" s="1377"/>
      <c r="L132" s="649">
        <f>H$8+H$6</f>
        <v>64</v>
      </c>
      <c r="M132" s="1377"/>
      <c r="N132" s="1377"/>
      <c r="O132" s="1377"/>
      <c r="P132" s="649">
        <f>F132*H132+J132*L132</f>
        <v>0</v>
      </c>
      <c r="Q132" s="656"/>
      <c r="R132" s="656"/>
      <c r="S132" s="656"/>
      <c r="T132" s="656"/>
      <c r="U132" s="656"/>
      <c r="V132" s="656"/>
      <c r="W132" s="656"/>
      <c r="X132" s="656"/>
      <c r="Y132" s="656"/>
      <c r="Z132" s="656"/>
      <c r="AA132" s="656"/>
    </row>
    <row r="133" spans="1:27">
      <c r="A133" s="690"/>
      <c r="B133" s="1378"/>
      <c r="C133" s="1378"/>
      <c r="D133" s="1378"/>
      <c r="E133" s="1377"/>
      <c r="F133" s="718"/>
      <c r="G133" s="1377"/>
      <c r="H133" s="649">
        <f>IF(B133="",0,VLOOKUP(B133,'Maschinenkosten 2016'!C$515:G$517,5,FALSE))</f>
        <v>0</v>
      </c>
      <c r="I133" s="646"/>
      <c r="J133" s="718"/>
      <c r="K133" s="1377"/>
      <c r="L133" s="649">
        <f>H$8+H$6</f>
        <v>64</v>
      </c>
      <c r="M133" s="1377"/>
      <c r="N133" s="1377"/>
      <c r="O133" s="1377"/>
      <c r="P133" s="649">
        <f>F133*H133+J133*L133</f>
        <v>0</v>
      </c>
      <c r="Q133" s="656"/>
      <c r="R133" s="656"/>
      <c r="S133" s="656"/>
      <c r="T133" s="656"/>
      <c r="U133" s="656"/>
      <c r="V133" s="656"/>
      <c r="W133" s="656"/>
      <c r="X133" s="656"/>
      <c r="Y133" s="656"/>
      <c r="Z133" s="656"/>
      <c r="AA133" s="656"/>
    </row>
    <row r="134" spans="1:27">
      <c r="A134" s="690" t="s">
        <v>1012</v>
      </c>
      <c r="B134" s="1378" t="s">
        <v>500</v>
      </c>
      <c r="C134" s="1378"/>
      <c r="D134" s="1378"/>
      <c r="E134" s="1377"/>
      <c r="F134" s="718"/>
      <c r="G134" s="1377"/>
      <c r="H134" s="649">
        <f>IF(B134="",0,VLOOKUP(B134,'Maschinenkosten 2016'!C$521:G$524,5,FALSE))</f>
        <v>1600</v>
      </c>
      <c r="I134" s="646"/>
      <c r="J134" s="718"/>
      <c r="K134" s="1377"/>
      <c r="L134" s="649">
        <f>H$8+H$6</f>
        <v>64</v>
      </c>
      <c r="M134" s="1377"/>
      <c r="N134" s="1377"/>
      <c r="O134" s="1377"/>
      <c r="P134" s="649">
        <f>F134*H134+J134*L134</f>
        <v>0</v>
      </c>
      <c r="Q134" s="656"/>
      <c r="R134" s="656"/>
      <c r="S134" s="656"/>
      <c r="T134" s="656"/>
      <c r="U134" s="656"/>
      <c r="V134" s="656"/>
      <c r="W134" s="656"/>
      <c r="X134" s="656"/>
      <c r="Y134" s="656"/>
      <c r="Z134" s="656"/>
      <c r="AA134" s="656"/>
    </row>
    <row r="135" spans="1:27">
      <c r="A135" s="690"/>
      <c r="B135" s="1378"/>
      <c r="C135" s="1378"/>
      <c r="D135" s="1378"/>
      <c r="E135" s="1377"/>
      <c r="F135" s="718"/>
      <c r="G135" s="1377"/>
      <c r="H135" s="649">
        <f>IF(B135="",0,VLOOKUP(B135,'Maschinenkosten 2016'!C$521:G$524,5,FALSE))</f>
        <v>0</v>
      </c>
      <c r="I135" s="646"/>
      <c r="J135" s="718"/>
      <c r="K135" s="1377"/>
      <c r="L135" s="649">
        <f>H$8+H$6</f>
        <v>64</v>
      </c>
      <c r="M135" s="1377"/>
      <c r="N135" s="1377"/>
      <c r="O135" s="1377"/>
      <c r="P135" s="649">
        <f>F135*H135+J135*L135</f>
        <v>0</v>
      </c>
      <c r="Q135" s="656"/>
      <c r="R135" s="656"/>
      <c r="S135" s="656"/>
      <c r="T135" s="656"/>
      <c r="U135" s="656"/>
      <c r="V135" s="656"/>
      <c r="W135" s="656"/>
      <c r="X135" s="656"/>
      <c r="Y135" s="656"/>
      <c r="Z135" s="656"/>
      <c r="AA135" s="656"/>
    </row>
    <row r="136" spans="1:27" s="640" customFormat="1">
      <c r="A136" s="690"/>
      <c r="B136" s="674"/>
      <c r="C136" s="674"/>
      <c r="D136" s="674"/>
      <c r="E136" s="1377"/>
      <c r="F136" s="646"/>
      <c r="G136" s="677"/>
      <c r="H136" s="651"/>
      <c r="I136" s="646"/>
      <c r="J136" s="646"/>
      <c r="K136" s="677"/>
      <c r="L136" s="651"/>
      <c r="M136" s="677"/>
      <c r="N136" s="677"/>
      <c r="O136" s="677"/>
      <c r="P136" s="649"/>
      <c r="Q136" s="656"/>
      <c r="R136" s="656"/>
      <c r="S136" s="656"/>
      <c r="T136" s="656"/>
      <c r="U136" s="656"/>
      <c r="V136" s="656"/>
      <c r="W136" s="656"/>
      <c r="X136" s="656"/>
      <c r="Y136" s="656"/>
      <c r="Z136" s="656"/>
      <c r="AA136" s="656"/>
    </row>
    <row r="137" spans="1:27">
      <c r="A137" s="675" t="s">
        <v>1034</v>
      </c>
      <c r="B137" s="676"/>
      <c r="C137" s="676"/>
      <c r="D137" s="676"/>
      <c r="E137" s="1377"/>
      <c r="F137" s="675" t="s">
        <v>937</v>
      </c>
      <c r="G137" s="675"/>
      <c r="H137" s="696"/>
      <c r="I137" s="675"/>
      <c r="J137" s="675" t="s">
        <v>1039</v>
      </c>
      <c r="K137" s="675"/>
      <c r="L137" s="675"/>
      <c r="M137" s="675"/>
      <c r="N137" s="675"/>
      <c r="O137" s="675"/>
      <c r="P137" s="675" t="s">
        <v>902</v>
      </c>
      <c r="Q137" s="656"/>
      <c r="R137" s="656"/>
      <c r="S137" s="656"/>
      <c r="T137" s="656"/>
      <c r="U137" s="656"/>
      <c r="V137" s="656"/>
      <c r="W137" s="656"/>
      <c r="X137" s="656"/>
      <c r="Y137" s="656"/>
      <c r="Z137" s="656"/>
      <c r="AA137" s="656"/>
    </row>
    <row r="138" spans="1:27">
      <c r="A138" s="690"/>
      <c r="B138" s="1380" t="s">
        <v>1180</v>
      </c>
      <c r="C138" s="1380"/>
      <c r="D138" s="1380"/>
      <c r="E138" s="1377"/>
      <c r="F138" s="718"/>
      <c r="G138" s="677"/>
      <c r="H138" s="651"/>
      <c r="I138" s="646"/>
      <c r="J138" s="723"/>
      <c r="K138" s="677"/>
      <c r="L138" s="651"/>
      <c r="M138" s="677"/>
      <c r="N138" s="677"/>
      <c r="O138" s="677"/>
      <c r="P138" s="649">
        <f>F138*J138</f>
        <v>0</v>
      </c>
      <c r="Q138" s="656"/>
      <c r="R138" s="656"/>
      <c r="S138" s="656"/>
      <c r="T138" s="656"/>
      <c r="U138" s="656"/>
      <c r="V138" s="656"/>
      <c r="W138" s="656"/>
      <c r="X138" s="656"/>
      <c r="Y138" s="656"/>
      <c r="Z138" s="656"/>
      <c r="AA138" s="656"/>
    </row>
    <row r="139" spans="1:27">
      <c r="A139" s="690"/>
      <c r="B139" s="1386"/>
      <c r="C139" s="1386"/>
      <c r="D139" s="1386"/>
      <c r="E139" s="1377"/>
      <c r="F139" s="1381"/>
      <c r="G139" s="1381"/>
      <c r="H139" s="1381"/>
      <c r="I139" s="1381"/>
      <c r="J139" s="1381"/>
      <c r="K139" s="1381"/>
      <c r="L139" s="1381"/>
      <c r="M139" s="1381"/>
      <c r="N139" s="1381"/>
      <c r="O139" s="1381"/>
      <c r="P139" s="1381"/>
      <c r="Q139" s="656"/>
      <c r="R139" s="656"/>
      <c r="S139" s="656"/>
      <c r="T139" s="656"/>
      <c r="U139" s="656"/>
      <c r="V139" s="656"/>
      <c r="W139" s="656"/>
      <c r="X139" s="656"/>
      <c r="Y139" s="656"/>
      <c r="Z139" s="656"/>
      <c r="AA139" s="656"/>
    </row>
    <row r="140" spans="1:27">
      <c r="A140" s="675" t="s">
        <v>933</v>
      </c>
      <c r="B140" s="676"/>
      <c r="C140" s="676"/>
      <c r="D140" s="676"/>
      <c r="E140" s="675"/>
      <c r="F140" s="675" t="s">
        <v>934</v>
      </c>
      <c r="G140" s="675"/>
      <c r="H140" s="675" t="s">
        <v>969</v>
      </c>
      <c r="I140" s="675"/>
      <c r="J140" s="675" t="s">
        <v>1027</v>
      </c>
      <c r="K140" s="675"/>
      <c r="L140" s="675" t="s">
        <v>949</v>
      </c>
      <c r="M140" s="675"/>
      <c r="N140" s="675"/>
      <c r="O140" s="675"/>
      <c r="P140" s="675" t="s">
        <v>902</v>
      </c>
      <c r="Q140" s="656"/>
      <c r="R140" s="656"/>
      <c r="S140" s="656"/>
      <c r="T140" s="656"/>
      <c r="U140" s="656"/>
      <c r="V140" s="656"/>
      <c r="W140" s="656"/>
      <c r="X140" s="656"/>
      <c r="Y140" s="656"/>
      <c r="Z140" s="656"/>
      <c r="AA140" s="656"/>
    </row>
    <row r="141" spans="1:27">
      <c r="A141" s="675"/>
      <c r="B141" s="676"/>
      <c r="C141" s="676"/>
      <c r="D141" s="676"/>
      <c r="E141" s="675"/>
      <c r="F141" s="675"/>
      <c r="G141" s="675"/>
      <c r="H141" s="675"/>
      <c r="I141" s="675"/>
      <c r="J141" s="675"/>
      <c r="K141" s="675"/>
      <c r="L141" s="675"/>
      <c r="M141" s="675"/>
      <c r="N141" s="675"/>
      <c r="O141" s="675"/>
      <c r="P141" s="675"/>
      <c r="Q141" s="656"/>
      <c r="R141" s="656"/>
      <c r="S141" s="656"/>
      <c r="T141" s="656"/>
      <c r="U141" s="656"/>
      <c r="V141" s="656"/>
      <c r="W141" s="656"/>
      <c r="X141" s="656"/>
      <c r="Y141" s="656"/>
      <c r="Z141" s="656"/>
      <c r="AA141" s="656"/>
    </row>
    <row r="142" spans="1:27">
      <c r="A142" s="690" t="s">
        <v>971</v>
      </c>
      <c r="B142" s="1378" t="s">
        <v>232</v>
      </c>
      <c r="C142" s="1378"/>
      <c r="D142" s="1378"/>
      <c r="E142" s="1377"/>
      <c r="F142" s="718"/>
      <c r="G142" s="1377"/>
      <c r="H142" s="649">
        <f>IF(B142="",0,VLOOKUP(B142,'Maschinenkosten 2016'!C$180:F$197,4,FALSE))</f>
        <v>52</v>
      </c>
      <c r="I142" s="1377"/>
      <c r="J142" s="718"/>
      <c r="K142" s="1377"/>
      <c r="L142" s="649">
        <f>H7+H$6</f>
        <v>72</v>
      </c>
      <c r="M142" s="1377"/>
      <c r="N142" s="1377"/>
      <c r="O142" s="1377"/>
      <c r="P142" s="649">
        <f>F142*H142+J142*L142</f>
        <v>0</v>
      </c>
      <c r="Q142" s="656"/>
      <c r="R142" s="656"/>
      <c r="S142" s="656"/>
      <c r="T142" s="656"/>
      <c r="U142" s="656"/>
      <c r="V142" s="656"/>
      <c r="W142" s="656"/>
      <c r="X142" s="656"/>
      <c r="Y142" s="656"/>
      <c r="Z142" s="656"/>
      <c r="AA142" s="656"/>
    </row>
    <row r="143" spans="1:27">
      <c r="A143" s="690" t="s">
        <v>1009</v>
      </c>
      <c r="B143" s="1378"/>
      <c r="C143" s="1378"/>
      <c r="D143" s="1378"/>
      <c r="E143" s="1377"/>
      <c r="F143" s="718"/>
      <c r="G143" s="1377"/>
      <c r="H143" s="649">
        <f>IF(B143="",0,VLOOKUP(B143,'Maschinenkosten 2016'!C$180:F$197,4,FALSE))</f>
        <v>0</v>
      </c>
      <c r="I143" s="1377"/>
      <c r="J143" s="1377"/>
      <c r="K143" s="1377"/>
      <c r="L143" s="1375"/>
      <c r="M143" s="1375"/>
      <c r="N143" s="1375"/>
      <c r="O143" s="1375"/>
      <c r="P143" s="649">
        <f>F143*H143</f>
        <v>0</v>
      </c>
      <c r="Q143" s="656"/>
      <c r="R143" s="656"/>
      <c r="S143" s="656"/>
      <c r="T143" s="656"/>
      <c r="U143" s="656"/>
      <c r="V143" s="656"/>
      <c r="W143" s="656"/>
      <c r="X143" s="656"/>
      <c r="Y143" s="656"/>
      <c r="Z143" s="656"/>
      <c r="AA143" s="656"/>
    </row>
    <row r="144" spans="1:27">
      <c r="A144" s="690" t="s">
        <v>972</v>
      </c>
      <c r="B144" s="1378"/>
      <c r="C144" s="1378"/>
      <c r="D144" s="1378"/>
      <c r="E144" s="1377"/>
      <c r="F144" s="718"/>
      <c r="G144" s="1377"/>
      <c r="H144" s="649">
        <f>IF(B144="",0,VLOOKUP(B144,'Maschinenkosten 2016'!C$74:F$79,4,FALSE))</f>
        <v>0</v>
      </c>
      <c r="I144" s="1377"/>
      <c r="J144" s="1377"/>
      <c r="K144" s="1377"/>
      <c r="L144" s="1375"/>
      <c r="M144" s="1375"/>
      <c r="N144" s="1375"/>
      <c r="O144" s="1375"/>
      <c r="P144" s="649">
        <f>F144*H144</f>
        <v>0</v>
      </c>
      <c r="Q144" s="656"/>
      <c r="R144" s="656"/>
      <c r="S144" s="656"/>
      <c r="T144" s="656"/>
      <c r="U144" s="656"/>
      <c r="V144" s="656"/>
      <c r="W144" s="656"/>
      <c r="X144" s="656"/>
      <c r="Y144" s="656"/>
      <c r="Z144" s="656"/>
      <c r="AA144" s="656"/>
    </row>
    <row r="145" spans="1:27">
      <c r="A145" s="690"/>
      <c r="B145" s="1378"/>
      <c r="C145" s="1378"/>
      <c r="D145" s="1378"/>
      <c r="E145" s="1377"/>
      <c r="F145" s="718"/>
      <c r="G145" s="1377"/>
      <c r="H145" s="649">
        <f>IF(B145="",0,VLOOKUP(B145,'Maschinenkosten 2016'!C$74:F$79,4,FALSE))</f>
        <v>0</v>
      </c>
      <c r="I145" s="1377"/>
      <c r="J145" s="1377"/>
      <c r="K145" s="1377"/>
      <c r="L145" s="1375"/>
      <c r="M145" s="1375"/>
      <c r="N145" s="1375"/>
      <c r="O145" s="1375"/>
      <c r="P145" s="649"/>
      <c r="Q145" s="656"/>
      <c r="R145" s="656"/>
      <c r="S145" s="656"/>
      <c r="T145" s="656"/>
      <c r="U145" s="656"/>
      <c r="V145" s="656"/>
      <c r="W145" s="656"/>
      <c r="X145" s="656"/>
      <c r="Y145" s="656"/>
      <c r="Z145" s="656"/>
      <c r="AA145" s="656"/>
    </row>
    <row r="146" spans="1:27">
      <c r="A146" s="690"/>
      <c r="B146" s="1377"/>
      <c r="C146" s="1377"/>
      <c r="D146" s="1377"/>
      <c r="E146" s="1377"/>
      <c r="F146" s="1377"/>
      <c r="G146" s="1377"/>
      <c r="H146" s="1377"/>
      <c r="I146" s="1377"/>
      <c r="J146" s="1377"/>
      <c r="K146" s="1377"/>
      <c r="L146" s="1377"/>
      <c r="M146" s="1377"/>
      <c r="N146" s="1377"/>
      <c r="O146" s="1377"/>
      <c r="P146" s="1377"/>
      <c r="Q146" s="656"/>
      <c r="R146" s="656"/>
      <c r="S146" s="656"/>
      <c r="T146" s="656"/>
      <c r="U146" s="656"/>
      <c r="V146" s="656"/>
      <c r="W146" s="656"/>
      <c r="X146" s="656"/>
      <c r="Y146" s="656"/>
      <c r="Z146" s="656"/>
      <c r="AA146" s="656"/>
    </row>
    <row r="147" spans="1:27">
      <c r="A147" s="675" t="s">
        <v>935</v>
      </c>
      <c r="B147" s="676"/>
      <c r="C147" s="676"/>
      <c r="D147" s="676"/>
      <c r="E147" s="675"/>
      <c r="F147" s="675" t="s">
        <v>937</v>
      </c>
      <c r="G147" s="675"/>
      <c r="H147" s="675" t="s">
        <v>970</v>
      </c>
      <c r="I147" s="675"/>
      <c r="J147" s="675"/>
      <c r="K147" s="675"/>
      <c r="L147" s="675"/>
      <c r="M147" s="675"/>
      <c r="N147" s="675"/>
      <c r="O147" s="675"/>
      <c r="P147" s="675" t="s">
        <v>902</v>
      </c>
      <c r="Q147" s="656"/>
      <c r="R147" s="656"/>
      <c r="S147" s="656"/>
      <c r="T147" s="656"/>
      <c r="U147" s="656"/>
      <c r="V147" s="656"/>
      <c r="W147" s="656"/>
      <c r="X147" s="656"/>
      <c r="Y147" s="656"/>
      <c r="Z147" s="656"/>
      <c r="AA147" s="656"/>
    </row>
    <row r="148" spans="1:27">
      <c r="A148" s="1377"/>
      <c r="B148" s="1378"/>
      <c r="C148" s="1378"/>
      <c r="D148" s="1378"/>
      <c r="E148" s="1377"/>
      <c r="F148" s="718"/>
      <c r="G148" s="1377"/>
      <c r="H148" s="723"/>
      <c r="I148" s="1377"/>
      <c r="J148" s="1377"/>
      <c r="K148" s="1377"/>
      <c r="L148" s="1377"/>
      <c r="M148" s="1377"/>
      <c r="N148" s="1377"/>
      <c r="O148" s="1377"/>
      <c r="P148" s="649">
        <f>F148*H148</f>
        <v>0</v>
      </c>
      <c r="Q148" s="656"/>
      <c r="R148" s="656"/>
      <c r="S148" s="656"/>
      <c r="T148" s="656"/>
      <c r="U148" s="656"/>
      <c r="V148" s="656"/>
      <c r="W148" s="656"/>
      <c r="X148" s="656"/>
      <c r="Y148" s="656"/>
      <c r="Z148" s="656"/>
      <c r="AA148" s="656"/>
    </row>
    <row r="149" spans="1:27">
      <c r="A149" s="1377"/>
      <c r="B149" s="1378"/>
      <c r="C149" s="1378"/>
      <c r="D149" s="1378"/>
      <c r="E149" s="1377"/>
      <c r="F149" s="718"/>
      <c r="G149" s="1377"/>
      <c r="H149" s="723"/>
      <c r="I149" s="1377"/>
      <c r="J149" s="1377"/>
      <c r="K149" s="1377"/>
      <c r="L149" s="1377"/>
      <c r="M149" s="1377"/>
      <c r="N149" s="1377"/>
      <c r="O149" s="1377"/>
      <c r="P149" s="649">
        <f>F149*H149</f>
        <v>0</v>
      </c>
      <c r="Q149" s="656"/>
      <c r="R149" s="656"/>
      <c r="S149" s="656"/>
      <c r="T149" s="656"/>
      <c r="U149" s="656"/>
      <c r="V149" s="656"/>
      <c r="W149" s="656"/>
      <c r="X149" s="656"/>
      <c r="Y149" s="656"/>
      <c r="Z149" s="656"/>
      <c r="AA149" s="656"/>
    </row>
    <row r="150" spans="1:27">
      <c r="A150" s="1377"/>
      <c r="B150" s="1378"/>
      <c r="C150" s="1378"/>
      <c r="D150" s="1378"/>
      <c r="E150" s="1377"/>
      <c r="F150" s="718"/>
      <c r="G150" s="1377"/>
      <c r="H150" s="723"/>
      <c r="I150" s="1377"/>
      <c r="J150" s="1377"/>
      <c r="K150" s="1377"/>
      <c r="L150" s="1377"/>
      <c r="M150" s="1377"/>
      <c r="N150" s="1377"/>
      <c r="O150" s="1377"/>
      <c r="P150" s="649">
        <f>F150*H150</f>
        <v>0</v>
      </c>
      <c r="Q150" s="656"/>
      <c r="R150" s="656"/>
      <c r="S150" s="656"/>
      <c r="T150" s="656"/>
      <c r="U150" s="656"/>
      <c r="V150" s="656"/>
      <c r="W150" s="656"/>
      <c r="X150" s="656"/>
      <c r="Y150" s="656"/>
      <c r="Z150" s="656"/>
      <c r="AA150" s="656"/>
    </row>
    <row r="151" spans="1:27">
      <c r="A151" s="1377"/>
      <c r="B151" s="1378"/>
      <c r="C151" s="1378"/>
      <c r="D151" s="1378"/>
      <c r="E151" s="1377"/>
      <c r="F151" s="718"/>
      <c r="G151" s="1377"/>
      <c r="H151" s="723"/>
      <c r="I151" s="1377"/>
      <c r="J151" s="1377"/>
      <c r="K151" s="1377"/>
      <c r="L151" s="1377"/>
      <c r="M151" s="1377"/>
      <c r="N151" s="1377"/>
      <c r="O151" s="1377"/>
      <c r="P151" s="649">
        <f>F151*H151</f>
        <v>0</v>
      </c>
      <c r="Q151" s="656"/>
      <c r="R151" s="656"/>
      <c r="S151" s="656"/>
      <c r="T151" s="656"/>
      <c r="U151" s="656"/>
      <c r="V151" s="656"/>
      <c r="W151" s="656"/>
      <c r="X151" s="656"/>
      <c r="Y151" s="656"/>
      <c r="Z151" s="656"/>
      <c r="AA151" s="656"/>
    </row>
    <row r="152" spans="1:27">
      <c r="A152" s="1377"/>
      <c r="B152" s="1378"/>
      <c r="C152" s="1378"/>
      <c r="D152" s="1378"/>
      <c r="E152" s="1377"/>
      <c r="F152" s="718"/>
      <c r="G152" s="1377"/>
      <c r="H152" s="723"/>
      <c r="I152" s="1390"/>
      <c r="J152" s="1390"/>
      <c r="K152" s="1390"/>
      <c r="L152" s="1390"/>
      <c r="M152" s="1390"/>
      <c r="N152" s="1390"/>
      <c r="O152" s="1390"/>
      <c r="P152" s="649">
        <f>F152*H152</f>
        <v>0</v>
      </c>
      <c r="Q152" s="656"/>
      <c r="R152" s="656"/>
      <c r="S152" s="656"/>
      <c r="T152" s="656"/>
      <c r="U152" s="656"/>
      <c r="V152" s="656"/>
      <c r="W152" s="656"/>
      <c r="X152" s="656"/>
      <c r="Y152" s="656"/>
      <c r="Z152" s="656"/>
      <c r="AA152" s="656"/>
    </row>
    <row r="153" spans="1:27">
      <c r="A153" s="697" t="s">
        <v>945</v>
      </c>
      <c r="B153" s="698"/>
      <c r="C153" s="698"/>
      <c r="D153" s="698"/>
      <c r="E153" s="699"/>
      <c r="F153" s="699"/>
      <c r="G153" s="699"/>
      <c r="H153" s="699"/>
      <c r="I153" s="699"/>
      <c r="J153" s="668">
        <f>SUM(F108*J108+F109*J109+F110*J110+F111*J111+F112*J112+F113*J113+F116*J116+F117*J117+F118*J118+F119*J119+F120*J120+F121*J121+F122*J122+J129+F132*J132+F133*J133+F134*J134+F135*J135++F142*J142+F144+F145+F148+F138+F143,F149,F150)</f>
        <v>0</v>
      </c>
      <c r="K153" s="699"/>
      <c r="L153" s="699"/>
      <c r="M153" s="699"/>
      <c r="N153" s="699"/>
      <c r="O153" s="699"/>
      <c r="P153" s="699"/>
      <c r="Q153" s="656"/>
      <c r="R153" s="656"/>
      <c r="S153" s="656"/>
      <c r="T153" s="656"/>
      <c r="U153" s="656"/>
      <c r="V153" s="656"/>
      <c r="W153" s="656"/>
      <c r="X153" s="656"/>
      <c r="Y153" s="656"/>
      <c r="Z153" s="656"/>
      <c r="AA153" s="656"/>
    </row>
    <row r="154" spans="1:27" ht="15.75">
      <c r="A154" s="700" t="s">
        <v>917</v>
      </c>
      <c r="B154" s="701"/>
      <c r="C154" s="701"/>
      <c r="D154" s="701"/>
      <c r="E154" s="702"/>
      <c r="F154" s="702"/>
      <c r="G154" s="702"/>
      <c r="H154" s="702"/>
      <c r="I154" s="702"/>
      <c r="J154" s="669"/>
      <c r="K154" s="702"/>
      <c r="L154" s="702"/>
      <c r="M154" s="702"/>
      <c r="N154" s="702"/>
      <c r="O154" s="703"/>
      <c r="P154" s="704" t="e">
        <f>P92</f>
        <v>#N/A</v>
      </c>
      <c r="Q154" s="656"/>
      <c r="R154" s="656"/>
      <c r="S154" s="656"/>
      <c r="T154" s="656"/>
      <c r="U154" s="656"/>
      <c r="V154" s="656"/>
      <c r="W154" s="656"/>
      <c r="X154" s="656"/>
      <c r="Y154" s="656"/>
      <c r="Z154" s="656"/>
      <c r="AA154" s="656"/>
    </row>
    <row r="155" spans="1:27">
      <c r="A155" s="697" t="s">
        <v>940</v>
      </c>
      <c r="B155" s="698"/>
      <c r="C155" s="698"/>
      <c r="D155" s="698"/>
      <c r="E155" s="699"/>
      <c r="F155" s="699"/>
      <c r="G155" s="699"/>
      <c r="H155" s="699"/>
      <c r="I155" s="699"/>
      <c r="J155" s="699"/>
      <c r="K155" s="699"/>
      <c r="L155" s="699"/>
      <c r="M155" s="699"/>
      <c r="N155" s="699"/>
      <c r="O155" s="699"/>
      <c r="P155" s="654">
        <f>SUM(P108:P152)</f>
        <v>0</v>
      </c>
      <c r="Q155" s="656"/>
      <c r="R155" s="656"/>
      <c r="S155" s="656"/>
      <c r="T155" s="656"/>
      <c r="U155" s="656"/>
      <c r="V155" s="656"/>
      <c r="W155" s="656"/>
      <c r="X155" s="656"/>
      <c r="Y155" s="656"/>
      <c r="Z155" s="656"/>
      <c r="AA155" s="656"/>
    </row>
    <row r="156" spans="1:27" ht="15.75">
      <c r="A156" s="705" t="s">
        <v>941</v>
      </c>
      <c r="B156" s="706"/>
      <c r="C156" s="706"/>
      <c r="D156" s="706"/>
      <c r="E156" s="707"/>
      <c r="F156" s="707"/>
      <c r="G156" s="707"/>
      <c r="H156" s="707"/>
      <c r="I156" s="707"/>
      <c r="J156" s="707"/>
      <c r="K156" s="707"/>
      <c r="L156" s="707"/>
      <c r="M156" s="707"/>
      <c r="N156" s="707"/>
      <c r="O156" s="707"/>
      <c r="P156" s="670" t="e">
        <f>P92-P155</f>
        <v>#N/A</v>
      </c>
      <c r="Q156" s="657"/>
      <c r="R156" s="656"/>
      <c r="S156" s="656"/>
      <c r="T156" s="656"/>
      <c r="U156" s="656"/>
      <c r="V156" s="656"/>
      <c r="W156" s="656"/>
      <c r="X156" s="656"/>
      <c r="Y156" s="656"/>
      <c r="Z156" s="656"/>
      <c r="AA156" s="656"/>
    </row>
    <row r="157" spans="1:27">
      <c r="A157" s="697" t="s">
        <v>942</v>
      </c>
      <c r="B157" s="698"/>
      <c r="C157" s="698"/>
      <c r="D157" s="698"/>
      <c r="E157" s="699"/>
      <c r="F157" s="699"/>
      <c r="G157" s="699"/>
      <c r="H157" s="699"/>
      <c r="I157" s="699"/>
      <c r="J157" s="699"/>
      <c r="K157" s="699"/>
      <c r="L157" s="699"/>
      <c r="M157" s="699"/>
      <c r="N157" s="699"/>
      <c r="O157" s="699"/>
      <c r="P157" s="654" t="e">
        <f>P156/(H16*100)</f>
        <v>#N/A</v>
      </c>
      <c r="Q157" s="656"/>
      <c r="R157" s="656"/>
      <c r="S157" s="656"/>
      <c r="T157" s="656"/>
      <c r="U157" s="656"/>
      <c r="V157" s="656"/>
      <c r="W157" s="656"/>
      <c r="X157" s="656"/>
      <c r="Y157" s="656"/>
      <c r="Z157" s="656"/>
      <c r="AA157" s="656"/>
    </row>
    <row r="158" spans="1:27" ht="15.75">
      <c r="A158" s="700" t="s">
        <v>944</v>
      </c>
      <c r="B158" s="701"/>
      <c r="C158" s="701"/>
      <c r="D158" s="701"/>
      <c r="E158" s="702"/>
      <c r="F158" s="702"/>
      <c r="G158" s="702"/>
      <c r="H158" s="702"/>
      <c r="I158" s="702"/>
      <c r="J158" s="702"/>
      <c r="K158" s="702"/>
      <c r="L158" s="702"/>
      <c r="M158" s="702"/>
      <c r="N158" s="702"/>
      <c r="O158" s="702"/>
      <c r="P158" s="671" t="e">
        <f>(P156+(J153*H6))/J153</f>
        <v>#N/A</v>
      </c>
      <c r="Q158" s="656"/>
      <c r="R158" s="656"/>
      <c r="S158" s="656"/>
      <c r="T158" s="656"/>
      <c r="U158" s="656"/>
      <c r="V158" s="656"/>
      <c r="W158" s="656"/>
      <c r="X158" s="656"/>
      <c r="Y158" s="656"/>
      <c r="Z158" s="656"/>
      <c r="AA158" s="656"/>
    </row>
    <row r="159" spans="1:27">
      <c r="A159" s="708" t="s">
        <v>950</v>
      </c>
      <c r="B159" s="709"/>
      <c r="C159" s="709"/>
      <c r="D159" s="709"/>
      <c r="E159" s="710"/>
      <c r="F159" s="710"/>
      <c r="G159" s="710"/>
      <c r="H159" s="710"/>
      <c r="I159" s="710"/>
      <c r="J159" s="710"/>
      <c r="K159" s="710"/>
      <c r="L159" s="710"/>
      <c r="M159" s="710"/>
      <c r="N159" s="710"/>
      <c r="O159" s="710"/>
      <c r="P159" s="655" t="e">
        <f>P155+P102</f>
        <v>#N/A</v>
      </c>
      <c r="Q159" s="656"/>
      <c r="R159" s="656"/>
      <c r="S159" s="656"/>
      <c r="T159" s="656"/>
      <c r="U159" s="656"/>
      <c r="V159" s="656"/>
      <c r="W159" s="656"/>
      <c r="X159" s="656"/>
      <c r="Y159" s="656"/>
      <c r="Z159" s="656"/>
      <c r="AA159" s="656"/>
    </row>
    <row r="160" spans="1:27">
      <c r="A160" s="708" t="s">
        <v>1177</v>
      </c>
      <c r="B160" s="709"/>
      <c r="C160" s="709"/>
      <c r="D160" s="709"/>
      <c r="E160" s="710"/>
      <c r="F160" s="710"/>
      <c r="G160" s="710"/>
      <c r="H160" s="710"/>
      <c r="I160" s="710"/>
      <c r="J160" s="710"/>
      <c r="K160" s="710"/>
      <c r="L160" s="710"/>
      <c r="M160" s="710"/>
      <c r="N160" s="710"/>
      <c r="O160" s="710"/>
      <c r="P160" s="655" t="e">
        <f>(P17-P84-P85-P86-P87-P88)/H17</f>
        <v>#N/A</v>
      </c>
      <c r="Q160" s="656"/>
      <c r="R160" s="656"/>
      <c r="S160" s="656"/>
      <c r="T160" s="656"/>
      <c r="U160" s="656"/>
      <c r="V160" s="656"/>
      <c r="W160" s="656"/>
      <c r="X160" s="656"/>
      <c r="Y160" s="656"/>
      <c r="Z160" s="656"/>
      <c r="AA160" s="656"/>
    </row>
    <row r="161" spans="1:27" ht="15.75">
      <c r="A161" s="711" t="s">
        <v>951</v>
      </c>
      <c r="B161" s="712"/>
      <c r="C161" s="712"/>
      <c r="D161" s="712"/>
      <c r="E161" s="713"/>
      <c r="F161" s="713"/>
      <c r="G161" s="713"/>
      <c r="H161" s="713"/>
      <c r="I161" s="713"/>
      <c r="J161" s="713"/>
      <c r="K161" s="713"/>
      <c r="L161" s="713"/>
      <c r="M161" s="713"/>
      <c r="N161" s="713"/>
      <c r="O161" s="713"/>
      <c r="P161" s="672" t="e">
        <f>P159/(H16*100)</f>
        <v>#N/A</v>
      </c>
      <c r="Q161" s="656"/>
      <c r="R161" s="656"/>
      <c r="S161" s="656"/>
      <c r="T161" s="656"/>
      <c r="U161" s="656"/>
      <c r="V161" s="656"/>
      <c r="W161" s="656"/>
      <c r="X161" s="656"/>
      <c r="Y161" s="656"/>
      <c r="Z161" s="656"/>
      <c r="AA161" s="656"/>
    </row>
    <row r="162" spans="1:27">
      <c r="A162" s="640"/>
      <c r="B162" s="641"/>
      <c r="C162" s="641"/>
      <c r="D162" s="641"/>
      <c r="E162" s="640"/>
      <c r="F162" s="640"/>
      <c r="G162" s="640"/>
      <c r="H162" s="640"/>
      <c r="I162" s="640"/>
      <c r="J162" s="640"/>
      <c r="K162" s="640"/>
      <c r="L162" s="640"/>
      <c r="M162" s="640"/>
      <c r="N162" s="640"/>
      <c r="O162" s="640"/>
      <c r="P162" s="640"/>
      <c r="Q162" s="656"/>
      <c r="R162" s="656"/>
      <c r="S162" s="656"/>
      <c r="T162" s="656"/>
      <c r="U162" s="656"/>
      <c r="V162" s="656"/>
      <c r="W162" s="656"/>
      <c r="X162" s="656"/>
      <c r="Y162" s="656"/>
      <c r="Z162" s="656"/>
      <c r="AA162" s="656"/>
    </row>
    <row r="163" spans="1:27">
      <c r="A163" s="640"/>
      <c r="B163" s="641"/>
      <c r="C163" s="641"/>
      <c r="D163" s="641"/>
      <c r="E163" s="640"/>
      <c r="F163" s="640"/>
      <c r="G163" s="640"/>
      <c r="H163" s="640"/>
      <c r="I163" s="640"/>
      <c r="J163" s="640"/>
      <c r="K163" s="640"/>
      <c r="L163" s="640"/>
      <c r="M163" s="640"/>
      <c r="N163" s="640"/>
      <c r="O163" s="640"/>
      <c r="P163" s="640"/>
      <c r="Q163" s="656"/>
      <c r="R163" s="656"/>
      <c r="S163" s="656"/>
      <c r="T163" s="656"/>
      <c r="U163" s="656"/>
      <c r="V163" s="656"/>
      <c r="W163" s="656"/>
      <c r="X163" s="656"/>
      <c r="Y163" s="656"/>
      <c r="Z163" s="656"/>
      <c r="AA163" s="656"/>
    </row>
    <row r="164" spans="1:27">
      <c r="A164" s="640"/>
      <c r="B164" s="641"/>
      <c r="C164" s="641"/>
      <c r="D164" s="641"/>
      <c r="E164" s="640"/>
      <c r="F164" s="640"/>
      <c r="G164" s="640"/>
      <c r="H164" s="640"/>
      <c r="I164" s="640"/>
      <c r="J164" s="640"/>
      <c r="K164" s="640"/>
      <c r="L164" s="640"/>
      <c r="M164" s="640"/>
      <c r="N164" s="640"/>
      <c r="O164" s="640"/>
      <c r="P164" s="640"/>
      <c r="Q164" s="656"/>
      <c r="R164" s="656"/>
      <c r="S164" s="656"/>
      <c r="T164" s="656"/>
      <c r="U164" s="656"/>
      <c r="V164" s="656"/>
      <c r="W164" s="656"/>
      <c r="X164" s="656"/>
      <c r="Y164" s="656"/>
      <c r="Z164" s="656"/>
      <c r="AA164" s="656"/>
    </row>
    <row r="165" spans="1:27">
      <c r="A165" s="640"/>
      <c r="B165" s="641"/>
      <c r="C165" s="641"/>
      <c r="D165" s="641"/>
      <c r="E165" s="640"/>
      <c r="F165" s="640"/>
      <c r="G165" s="640"/>
      <c r="H165" s="640"/>
      <c r="I165" s="640"/>
      <c r="J165" s="640"/>
      <c r="K165" s="640"/>
      <c r="L165" s="640"/>
      <c r="M165" s="640"/>
      <c r="N165" s="640"/>
      <c r="O165" s="640"/>
      <c r="P165" s="640"/>
      <c r="Q165" s="656"/>
      <c r="R165" s="656"/>
      <c r="S165" s="656"/>
      <c r="T165" s="656"/>
      <c r="U165" s="656"/>
      <c r="V165" s="656"/>
      <c r="W165" s="656"/>
      <c r="X165" s="656"/>
      <c r="Y165" s="656"/>
      <c r="Z165" s="656"/>
      <c r="AA165" s="656"/>
    </row>
    <row r="166" spans="1:27">
      <c r="A166" s="640"/>
      <c r="B166" s="641"/>
      <c r="C166" s="641"/>
      <c r="D166" s="641"/>
      <c r="E166" s="640"/>
      <c r="F166" s="640"/>
      <c r="G166" s="640"/>
      <c r="H166" s="640"/>
      <c r="I166" s="640"/>
      <c r="J166" s="640"/>
      <c r="K166" s="640"/>
      <c r="L166" s="640"/>
      <c r="M166" s="640"/>
      <c r="N166" s="640"/>
      <c r="O166" s="640"/>
      <c r="P166" s="640"/>
      <c r="Q166" s="656"/>
      <c r="R166" s="656"/>
      <c r="S166" s="656"/>
      <c r="T166" s="656"/>
      <c r="U166" s="656"/>
      <c r="V166" s="656"/>
      <c r="W166" s="656"/>
      <c r="X166" s="656"/>
      <c r="Y166" s="656"/>
      <c r="Z166" s="656"/>
      <c r="AA166" s="656"/>
    </row>
    <row r="167" spans="1:27">
      <c r="A167" s="640"/>
      <c r="B167" s="641"/>
      <c r="C167" s="641"/>
      <c r="D167" s="641"/>
      <c r="E167" s="640"/>
      <c r="F167" s="640"/>
      <c r="G167" s="640"/>
      <c r="H167" s="640"/>
      <c r="I167" s="640"/>
      <c r="J167" s="640"/>
      <c r="K167" s="640"/>
      <c r="L167" s="640"/>
      <c r="M167" s="640"/>
      <c r="N167" s="640"/>
      <c r="O167" s="640"/>
      <c r="P167" s="640"/>
      <c r="Q167" s="656"/>
      <c r="R167" s="656"/>
      <c r="S167" s="656"/>
      <c r="T167" s="656"/>
      <c r="U167" s="656"/>
      <c r="V167" s="656"/>
      <c r="W167" s="656"/>
      <c r="X167" s="656"/>
      <c r="Y167" s="656"/>
      <c r="Z167" s="656"/>
      <c r="AA167" s="656"/>
    </row>
    <row r="168" spans="1:27">
      <c r="A168" s="640"/>
      <c r="B168" s="641"/>
      <c r="C168" s="641"/>
      <c r="D168" s="641"/>
      <c r="E168" s="640"/>
      <c r="F168" s="640"/>
      <c r="G168" s="640"/>
      <c r="H168" s="640"/>
      <c r="I168" s="640"/>
      <c r="J168" s="640"/>
      <c r="K168" s="640"/>
      <c r="L168" s="640"/>
      <c r="M168" s="640"/>
      <c r="N168" s="640"/>
      <c r="O168" s="640"/>
      <c r="P168" s="640"/>
      <c r="Q168" s="656"/>
      <c r="R168" s="656"/>
      <c r="S168" s="656"/>
      <c r="T168" s="656"/>
      <c r="U168" s="656"/>
      <c r="V168" s="656"/>
      <c r="W168" s="656"/>
      <c r="X168" s="656"/>
      <c r="Y168" s="656"/>
      <c r="Z168" s="656"/>
      <c r="AA168" s="656"/>
    </row>
    <row r="169" spans="1:27">
      <c r="A169" s="640"/>
      <c r="B169" s="641"/>
      <c r="C169" s="641"/>
      <c r="D169" s="641"/>
      <c r="E169" s="640"/>
      <c r="F169" s="640"/>
      <c r="G169" s="640"/>
      <c r="H169" s="640"/>
      <c r="I169" s="640"/>
      <c r="J169" s="640"/>
      <c r="K169" s="640"/>
      <c r="L169" s="640"/>
      <c r="M169" s="640"/>
      <c r="N169" s="640"/>
      <c r="O169" s="640"/>
      <c r="P169" s="640"/>
      <c r="Q169" s="656"/>
      <c r="R169" s="656"/>
      <c r="S169" s="656"/>
      <c r="T169" s="656"/>
      <c r="U169" s="656"/>
      <c r="V169" s="656"/>
      <c r="W169" s="656"/>
      <c r="X169" s="656"/>
      <c r="Y169" s="656"/>
      <c r="Z169" s="656"/>
      <c r="AA169" s="656"/>
    </row>
    <row r="170" spans="1:27">
      <c r="A170" s="640"/>
      <c r="B170" s="641"/>
      <c r="C170" s="641"/>
      <c r="D170" s="641"/>
      <c r="E170" s="640"/>
      <c r="F170" s="640"/>
      <c r="G170" s="640"/>
      <c r="H170" s="640"/>
      <c r="I170" s="640"/>
      <c r="J170" s="640"/>
      <c r="K170" s="640"/>
      <c r="L170" s="640"/>
      <c r="M170" s="640"/>
      <c r="N170" s="640"/>
      <c r="O170" s="640"/>
      <c r="P170" s="640"/>
      <c r="Q170" s="656"/>
      <c r="R170" s="656"/>
      <c r="S170" s="656"/>
      <c r="T170" s="656"/>
      <c r="U170" s="656"/>
      <c r="V170" s="656"/>
      <c r="W170" s="656"/>
      <c r="X170" s="656"/>
      <c r="Y170" s="656"/>
      <c r="Z170" s="656"/>
      <c r="AA170" s="656"/>
    </row>
    <row r="171" spans="1:27">
      <c r="A171" s="640"/>
      <c r="B171" s="641"/>
      <c r="C171" s="641"/>
      <c r="D171" s="641"/>
      <c r="E171" s="640"/>
      <c r="F171" s="640"/>
      <c r="G171" s="640"/>
      <c r="H171" s="640"/>
      <c r="I171" s="640"/>
      <c r="J171" s="640"/>
      <c r="K171" s="640"/>
      <c r="L171" s="640"/>
      <c r="M171" s="640"/>
      <c r="N171" s="640"/>
      <c r="O171" s="640"/>
      <c r="P171" s="640"/>
      <c r="Q171" s="656"/>
      <c r="R171" s="656"/>
      <c r="S171" s="656"/>
      <c r="T171" s="656"/>
      <c r="U171" s="656"/>
      <c r="V171" s="656"/>
      <c r="W171" s="656"/>
      <c r="X171" s="656"/>
      <c r="Y171" s="656"/>
      <c r="Z171" s="656"/>
      <c r="AA171" s="656"/>
    </row>
    <row r="172" spans="1:27">
      <c r="A172" s="640"/>
      <c r="B172" s="641"/>
      <c r="C172" s="641"/>
      <c r="D172" s="641"/>
      <c r="E172" s="640"/>
      <c r="F172" s="640"/>
      <c r="G172" s="640"/>
      <c r="H172" s="640"/>
      <c r="I172" s="640"/>
      <c r="J172" s="640"/>
      <c r="K172" s="640"/>
      <c r="L172" s="640"/>
      <c r="M172" s="640"/>
      <c r="N172" s="640"/>
      <c r="O172" s="640"/>
      <c r="P172" s="640"/>
      <c r="Q172" s="656"/>
      <c r="R172" s="656"/>
      <c r="S172" s="656"/>
      <c r="T172" s="656"/>
      <c r="U172" s="656"/>
      <c r="V172" s="656"/>
      <c r="W172" s="656"/>
      <c r="X172" s="656"/>
      <c r="Y172" s="656"/>
      <c r="Z172" s="656"/>
      <c r="AA172" s="656"/>
    </row>
    <row r="173" spans="1:27">
      <c r="A173" s="640"/>
      <c r="B173" s="641"/>
      <c r="C173" s="641"/>
      <c r="D173" s="641"/>
      <c r="E173" s="640"/>
      <c r="F173" s="640"/>
      <c r="G173" s="640"/>
      <c r="H173" s="640"/>
      <c r="I173" s="640"/>
      <c r="J173" s="640"/>
      <c r="K173" s="640"/>
      <c r="L173" s="640"/>
      <c r="M173" s="640"/>
      <c r="N173" s="640"/>
      <c r="O173" s="640"/>
      <c r="P173" s="640"/>
      <c r="Q173" s="656"/>
      <c r="R173" s="656"/>
      <c r="S173" s="656"/>
      <c r="T173" s="656"/>
      <c r="U173" s="656"/>
      <c r="V173" s="656"/>
      <c r="W173" s="656"/>
      <c r="X173" s="656"/>
      <c r="Y173" s="656"/>
      <c r="Z173" s="656"/>
      <c r="AA173" s="656"/>
    </row>
    <row r="174" spans="1:27">
      <c r="A174" s="640"/>
      <c r="B174" s="641"/>
      <c r="C174" s="641"/>
      <c r="D174" s="641"/>
      <c r="E174" s="640"/>
      <c r="F174" s="640"/>
      <c r="G174" s="640"/>
      <c r="H174" s="640"/>
      <c r="I174" s="640"/>
      <c r="J174" s="640"/>
      <c r="K174" s="640"/>
      <c r="L174" s="640"/>
      <c r="M174" s="640"/>
      <c r="N174" s="640"/>
      <c r="O174" s="640"/>
      <c r="P174" s="640"/>
      <c r="Q174" s="656"/>
      <c r="R174" s="656"/>
      <c r="S174" s="656"/>
      <c r="T174" s="656"/>
      <c r="U174" s="656"/>
      <c r="V174" s="656"/>
      <c r="W174" s="656"/>
      <c r="X174" s="656"/>
      <c r="Y174" s="656"/>
      <c r="Z174" s="656"/>
      <c r="AA174" s="656"/>
    </row>
    <row r="175" spans="1:27">
      <c r="A175" s="640"/>
      <c r="B175" s="641"/>
      <c r="C175" s="641"/>
      <c r="D175" s="641"/>
      <c r="E175" s="640"/>
      <c r="F175" s="640"/>
      <c r="G175" s="640"/>
      <c r="H175" s="640"/>
      <c r="I175" s="640"/>
      <c r="J175" s="640"/>
      <c r="K175" s="640"/>
      <c r="L175" s="640"/>
      <c r="M175" s="640"/>
      <c r="N175" s="640"/>
      <c r="O175" s="640"/>
      <c r="P175" s="640"/>
      <c r="Q175" s="656"/>
      <c r="R175" s="656"/>
      <c r="S175" s="656"/>
      <c r="T175" s="656"/>
      <c r="U175" s="656"/>
      <c r="V175" s="656"/>
      <c r="W175" s="656"/>
      <c r="X175" s="656"/>
      <c r="Y175" s="656"/>
      <c r="Z175" s="656"/>
      <c r="AA175" s="656"/>
    </row>
    <row r="176" spans="1:27">
      <c r="A176" s="640"/>
      <c r="B176" s="641"/>
      <c r="C176" s="641"/>
      <c r="D176" s="641"/>
      <c r="E176" s="640"/>
      <c r="F176" s="640"/>
      <c r="G176" s="640"/>
      <c r="H176" s="640"/>
      <c r="I176" s="640"/>
      <c r="J176" s="640"/>
      <c r="K176" s="640"/>
      <c r="L176" s="640"/>
      <c r="M176" s="640"/>
      <c r="N176" s="640"/>
      <c r="O176" s="640"/>
      <c r="P176" s="640"/>
      <c r="Q176" s="656"/>
      <c r="R176" s="656"/>
      <c r="S176" s="656"/>
      <c r="T176" s="656"/>
      <c r="U176" s="656"/>
      <c r="V176" s="656"/>
      <c r="W176" s="656"/>
      <c r="X176" s="656"/>
      <c r="Y176" s="656"/>
      <c r="Z176" s="656"/>
      <c r="AA176" s="656"/>
    </row>
    <row r="177" spans="1:27">
      <c r="A177" s="640"/>
      <c r="B177" s="641"/>
      <c r="C177" s="641"/>
      <c r="D177" s="641"/>
      <c r="E177" s="640"/>
      <c r="F177" s="640"/>
      <c r="G177" s="640"/>
      <c r="H177" s="640"/>
      <c r="I177" s="640"/>
      <c r="J177" s="640"/>
      <c r="K177" s="640"/>
      <c r="L177" s="640"/>
      <c r="M177" s="640"/>
      <c r="N177" s="640"/>
      <c r="O177" s="640"/>
      <c r="P177" s="640"/>
      <c r="Q177" s="656"/>
      <c r="R177" s="656"/>
      <c r="S177" s="656"/>
      <c r="T177" s="656"/>
      <c r="U177" s="656"/>
      <c r="V177" s="656"/>
      <c r="W177" s="656"/>
      <c r="X177" s="656"/>
      <c r="Y177" s="656"/>
      <c r="Z177" s="656"/>
      <c r="AA177" s="656"/>
    </row>
    <row r="178" spans="1:27">
      <c r="A178" s="640"/>
      <c r="B178" s="641"/>
      <c r="C178" s="641"/>
      <c r="D178" s="641"/>
      <c r="E178" s="640"/>
      <c r="F178" s="640"/>
      <c r="G178" s="640"/>
      <c r="H178" s="640"/>
      <c r="I178" s="640"/>
      <c r="J178" s="640"/>
      <c r="K178" s="640"/>
      <c r="L178" s="640"/>
      <c r="M178" s="640"/>
      <c r="N178" s="640"/>
      <c r="O178" s="640"/>
      <c r="P178" s="640"/>
      <c r="Q178" s="656"/>
      <c r="R178" s="656"/>
      <c r="S178" s="656"/>
      <c r="T178" s="656"/>
      <c r="U178" s="656"/>
      <c r="V178" s="656"/>
      <c r="W178" s="656"/>
      <c r="X178" s="656"/>
      <c r="Y178" s="656"/>
      <c r="Z178" s="656"/>
      <c r="AA178" s="656"/>
    </row>
    <row r="179" spans="1:27">
      <c r="A179" s="640"/>
      <c r="B179" s="641"/>
      <c r="C179" s="641"/>
      <c r="D179" s="641"/>
      <c r="E179" s="640"/>
      <c r="F179" s="640"/>
      <c r="G179" s="640"/>
      <c r="H179" s="640"/>
      <c r="I179" s="640"/>
      <c r="J179" s="640"/>
      <c r="K179" s="640"/>
      <c r="L179" s="640"/>
      <c r="M179" s="640"/>
      <c r="N179" s="640"/>
      <c r="O179" s="640"/>
      <c r="P179" s="640"/>
      <c r="Q179" s="656"/>
      <c r="R179" s="656"/>
      <c r="S179" s="656"/>
      <c r="T179" s="656"/>
      <c r="U179" s="656"/>
      <c r="V179" s="656"/>
      <c r="W179" s="656"/>
      <c r="X179" s="656"/>
      <c r="Y179" s="656"/>
      <c r="Z179" s="656"/>
      <c r="AA179" s="656"/>
    </row>
    <row r="180" spans="1:27">
      <c r="A180" s="640"/>
      <c r="B180" s="641"/>
      <c r="C180" s="641"/>
      <c r="D180" s="641"/>
      <c r="E180" s="640"/>
      <c r="F180" s="640"/>
      <c r="G180" s="640"/>
      <c r="H180" s="640"/>
      <c r="I180" s="640"/>
      <c r="J180" s="640"/>
      <c r="K180" s="640"/>
      <c r="L180" s="640"/>
      <c r="M180" s="640"/>
      <c r="N180" s="640"/>
      <c r="O180" s="640"/>
      <c r="P180" s="640"/>
      <c r="Q180" s="656"/>
      <c r="R180" s="656"/>
      <c r="S180" s="656"/>
      <c r="T180" s="656"/>
      <c r="U180" s="656"/>
      <c r="V180" s="656"/>
      <c r="W180" s="656"/>
      <c r="X180" s="656"/>
      <c r="Y180" s="656"/>
      <c r="Z180" s="656"/>
      <c r="AA180" s="656"/>
    </row>
    <row r="181" spans="1:27">
      <c r="A181" s="640"/>
      <c r="B181" s="641"/>
      <c r="C181" s="641"/>
      <c r="D181" s="641"/>
      <c r="E181" s="640"/>
      <c r="F181" s="640"/>
      <c r="G181" s="640"/>
      <c r="H181" s="640"/>
      <c r="I181" s="640"/>
      <c r="J181" s="640"/>
      <c r="K181" s="640"/>
      <c r="L181" s="640"/>
      <c r="M181" s="640"/>
      <c r="N181" s="640"/>
      <c r="O181" s="640"/>
      <c r="P181" s="640"/>
      <c r="Q181" s="656"/>
      <c r="R181" s="656"/>
      <c r="S181" s="656"/>
      <c r="T181" s="656"/>
      <c r="U181" s="656"/>
      <c r="V181" s="656"/>
      <c r="W181" s="656"/>
      <c r="X181" s="656"/>
      <c r="Y181" s="656"/>
      <c r="Z181" s="656"/>
      <c r="AA181" s="656"/>
    </row>
    <row r="182" spans="1:27">
      <c r="A182" s="640"/>
      <c r="B182" s="641"/>
      <c r="C182" s="641"/>
      <c r="D182" s="641"/>
      <c r="E182" s="640"/>
      <c r="F182" s="640"/>
      <c r="G182" s="640"/>
      <c r="H182" s="640"/>
      <c r="I182" s="640"/>
      <c r="J182" s="640"/>
      <c r="K182" s="640"/>
      <c r="L182" s="640"/>
      <c r="M182" s="640"/>
      <c r="N182" s="640"/>
      <c r="O182" s="640"/>
      <c r="P182" s="640"/>
      <c r="Q182" s="656"/>
      <c r="R182" s="656"/>
      <c r="S182" s="656"/>
      <c r="T182" s="656"/>
      <c r="U182" s="656"/>
      <c r="V182" s="656"/>
      <c r="W182" s="656"/>
      <c r="X182" s="656"/>
      <c r="Y182" s="656"/>
      <c r="Z182" s="656"/>
      <c r="AA182" s="656"/>
    </row>
    <row r="183" spans="1:27">
      <c r="A183" s="640"/>
      <c r="B183" s="641"/>
      <c r="C183" s="641"/>
      <c r="D183" s="641"/>
      <c r="E183" s="640"/>
      <c r="F183" s="640"/>
      <c r="G183" s="640"/>
      <c r="H183" s="640"/>
      <c r="I183" s="640"/>
      <c r="J183" s="640"/>
      <c r="K183" s="640"/>
      <c r="L183" s="640"/>
      <c r="M183" s="640"/>
      <c r="N183" s="640"/>
      <c r="O183" s="640"/>
      <c r="P183" s="640"/>
      <c r="Q183" s="656"/>
      <c r="R183" s="656"/>
      <c r="S183" s="656"/>
      <c r="T183" s="656"/>
      <c r="U183" s="656"/>
      <c r="V183" s="656"/>
      <c r="W183" s="656"/>
      <c r="X183" s="656"/>
      <c r="Y183" s="656"/>
      <c r="Z183" s="656"/>
      <c r="AA183" s="656"/>
    </row>
    <row r="184" spans="1:27">
      <c r="A184" s="640"/>
      <c r="B184" s="641"/>
      <c r="C184" s="641"/>
      <c r="D184" s="641"/>
      <c r="E184" s="640"/>
      <c r="F184" s="640"/>
      <c r="G184" s="640"/>
      <c r="H184" s="640"/>
      <c r="I184" s="640"/>
      <c r="J184" s="640"/>
      <c r="K184" s="640"/>
      <c r="L184" s="640"/>
      <c r="M184" s="640"/>
      <c r="N184" s="640"/>
      <c r="O184" s="640"/>
      <c r="P184" s="640"/>
      <c r="Q184" s="656"/>
      <c r="R184" s="656"/>
      <c r="S184" s="656"/>
      <c r="T184" s="656"/>
      <c r="U184" s="656"/>
      <c r="V184" s="656"/>
      <c r="W184" s="656"/>
      <c r="X184" s="656"/>
      <c r="Y184" s="656"/>
      <c r="Z184" s="656"/>
      <c r="AA184" s="656"/>
    </row>
    <row r="185" spans="1:27">
      <c r="A185" s="640"/>
      <c r="B185" s="641"/>
      <c r="C185" s="641"/>
      <c r="D185" s="641"/>
      <c r="E185" s="640"/>
      <c r="F185" s="640"/>
      <c r="G185" s="640"/>
      <c r="H185" s="640"/>
      <c r="I185" s="640"/>
      <c r="J185" s="640"/>
      <c r="K185" s="640"/>
      <c r="L185" s="640"/>
      <c r="M185" s="640"/>
      <c r="N185" s="640"/>
      <c r="O185" s="640"/>
      <c r="P185" s="640"/>
      <c r="Q185" s="656"/>
      <c r="R185" s="656"/>
      <c r="S185" s="656"/>
      <c r="T185" s="656"/>
      <c r="U185" s="656"/>
      <c r="V185" s="656"/>
      <c r="W185" s="656"/>
      <c r="X185" s="656"/>
      <c r="Y185" s="656"/>
      <c r="Z185" s="656"/>
      <c r="AA185" s="656"/>
    </row>
    <row r="186" spans="1:27">
      <c r="A186" s="640"/>
      <c r="B186" s="641"/>
      <c r="C186" s="641"/>
      <c r="D186" s="641"/>
      <c r="E186" s="640"/>
      <c r="F186" s="640"/>
      <c r="G186" s="640"/>
      <c r="H186" s="640"/>
      <c r="I186" s="640"/>
      <c r="J186" s="640"/>
      <c r="K186" s="640"/>
      <c r="L186" s="640"/>
      <c r="M186" s="640"/>
      <c r="N186" s="640"/>
      <c r="O186" s="640"/>
      <c r="P186" s="640"/>
      <c r="Q186" s="656"/>
      <c r="R186" s="656"/>
      <c r="S186" s="656"/>
      <c r="T186" s="656"/>
      <c r="U186" s="656"/>
      <c r="V186" s="656"/>
      <c r="W186" s="656"/>
      <c r="X186" s="656"/>
      <c r="Y186" s="656"/>
      <c r="Z186" s="656"/>
      <c r="AA186" s="656"/>
    </row>
    <row r="187" spans="1:27">
      <c r="A187" s="640"/>
      <c r="B187" s="641"/>
      <c r="C187" s="641"/>
      <c r="D187" s="641"/>
      <c r="E187" s="640"/>
      <c r="F187" s="640"/>
      <c r="G187" s="640"/>
      <c r="H187" s="640"/>
      <c r="I187" s="640"/>
      <c r="J187" s="640"/>
      <c r="K187" s="640"/>
      <c r="L187" s="640"/>
      <c r="M187" s="640"/>
      <c r="N187" s="640"/>
      <c r="O187" s="640"/>
      <c r="P187" s="640"/>
      <c r="Q187" s="656"/>
      <c r="R187" s="656"/>
      <c r="S187" s="656"/>
      <c r="T187" s="656"/>
      <c r="U187" s="656"/>
      <c r="V187" s="656"/>
      <c r="W187" s="656"/>
      <c r="X187" s="656"/>
      <c r="Y187" s="656"/>
      <c r="Z187" s="656"/>
      <c r="AA187" s="656"/>
    </row>
    <row r="188" spans="1:27">
      <c r="A188" s="640"/>
      <c r="B188" s="641"/>
      <c r="C188" s="641"/>
      <c r="D188" s="641"/>
      <c r="E188" s="640"/>
      <c r="F188" s="640"/>
      <c r="G188" s="640"/>
      <c r="H188" s="640"/>
      <c r="I188" s="640"/>
      <c r="J188" s="640"/>
      <c r="K188" s="640"/>
      <c r="L188" s="640"/>
      <c r="M188" s="640"/>
      <c r="N188" s="640"/>
      <c r="O188" s="640"/>
      <c r="P188" s="640"/>
      <c r="Q188" s="656"/>
      <c r="R188" s="656"/>
      <c r="S188" s="656"/>
      <c r="T188" s="656"/>
      <c r="U188" s="656"/>
      <c r="V188" s="656"/>
      <c r="W188" s="656"/>
      <c r="X188" s="656"/>
      <c r="Y188" s="656"/>
      <c r="Z188" s="656"/>
      <c r="AA188" s="656"/>
    </row>
    <row r="189" spans="1:27">
      <c r="A189" s="640"/>
      <c r="B189" s="641"/>
      <c r="C189" s="641"/>
      <c r="D189" s="641"/>
      <c r="E189" s="640"/>
      <c r="F189" s="640"/>
      <c r="G189" s="640"/>
      <c r="H189" s="640"/>
      <c r="I189" s="640"/>
      <c r="J189" s="640"/>
      <c r="K189" s="640"/>
      <c r="L189" s="640"/>
      <c r="M189" s="640"/>
      <c r="N189" s="640"/>
      <c r="O189" s="640"/>
      <c r="P189" s="640"/>
      <c r="Q189" s="656"/>
      <c r="R189" s="656"/>
      <c r="S189" s="656"/>
      <c r="T189" s="656"/>
      <c r="U189" s="656"/>
      <c r="V189" s="656"/>
      <c r="W189" s="656"/>
      <c r="X189" s="656"/>
      <c r="Y189" s="656"/>
      <c r="Z189" s="656"/>
      <c r="AA189" s="656"/>
    </row>
    <row r="190" spans="1:27">
      <c r="A190" s="640"/>
      <c r="B190" s="641"/>
      <c r="C190" s="641"/>
      <c r="D190" s="641"/>
      <c r="E190" s="640"/>
      <c r="F190" s="640"/>
      <c r="G190" s="640"/>
      <c r="H190" s="640"/>
      <c r="I190" s="640"/>
      <c r="J190" s="640"/>
      <c r="K190" s="640"/>
      <c r="L190" s="640"/>
      <c r="M190" s="640"/>
      <c r="N190" s="640"/>
      <c r="O190" s="640"/>
      <c r="P190" s="640"/>
      <c r="Q190" s="656"/>
      <c r="R190" s="656"/>
      <c r="S190" s="656"/>
      <c r="T190" s="656"/>
      <c r="U190" s="656"/>
      <c r="V190" s="656"/>
      <c r="W190" s="656"/>
      <c r="X190" s="656"/>
      <c r="Y190" s="656"/>
      <c r="Z190" s="656"/>
      <c r="AA190" s="656"/>
    </row>
    <row r="191" spans="1:27">
      <c r="A191" s="640"/>
      <c r="B191" s="641"/>
      <c r="C191" s="641"/>
      <c r="D191" s="641"/>
      <c r="E191" s="640"/>
      <c r="F191" s="640"/>
      <c r="G191" s="640"/>
      <c r="H191" s="640"/>
      <c r="I191" s="640"/>
      <c r="J191" s="640"/>
      <c r="K191" s="640"/>
      <c r="L191" s="640"/>
      <c r="M191" s="640"/>
      <c r="N191" s="640"/>
      <c r="O191" s="640"/>
      <c r="P191" s="640"/>
      <c r="Q191" s="656"/>
      <c r="R191" s="656"/>
      <c r="S191" s="656"/>
      <c r="T191" s="656"/>
      <c r="U191" s="656"/>
      <c r="V191" s="656"/>
      <c r="W191" s="656"/>
      <c r="X191" s="656"/>
      <c r="Y191" s="656"/>
      <c r="Z191" s="656"/>
      <c r="AA191" s="656"/>
    </row>
    <row r="192" spans="1:27">
      <c r="A192" s="640"/>
      <c r="B192" s="641"/>
      <c r="C192" s="641"/>
      <c r="D192" s="641"/>
      <c r="E192" s="640"/>
      <c r="F192" s="640"/>
      <c r="G192" s="640"/>
      <c r="H192" s="640"/>
      <c r="I192" s="640"/>
      <c r="J192" s="640"/>
      <c r="K192" s="640"/>
      <c r="L192" s="640"/>
      <c r="M192" s="640"/>
      <c r="N192" s="640"/>
      <c r="O192" s="640"/>
      <c r="P192" s="640"/>
      <c r="Q192" s="656"/>
      <c r="R192" s="656"/>
      <c r="S192" s="656"/>
      <c r="T192" s="656"/>
      <c r="U192" s="656"/>
      <c r="V192" s="656"/>
      <c r="W192" s="656"/>
      <c r="X192" s="656"/>
      <c r="Y192" s="656"/>
      <c r="Z192" s="656"/>
      <c r="AA192" s="656"/>
    </row>
    <row r="193" spans="1:27">
      <c r="A193" s="640"/>
      <c r="B193" s="641"/>
      <c r="C193" s="641"/>
      <c r="D193" s="641"/>
      <c r="E193" s="640"/>
      <c r="F193" s="640"/>
      <c r="G193" s="640"/>
      <c r="H193" s="640"/>
      <c r="I193" s="640"/>
      <c r="J193" s="640"/>
      <c r="K193" s="640"/>
      <c r="L193" s="640"/>
      <c r="M193" s="640"/>
      <c r="N193" s="640"/>
      <c r="O193" s="640"/>
      <c r="P193" s="640"/>
      <c r="Q193" s="656"/>
      <c r="R193" s="656"/>
      <c r="S193" s="656"/>
      <c r="T193" s="656"/>
      <c r="U193" s="656"/>
      <c r="V193" s="656"/>
      <c r="W193" s="656"/>
      <c r="X193" s="656"/>
      <c r="Y193" s="656"/>
      <c r="Z193" s="656"/>
      <c r="AA193" s="656"/>
    </row>
    <row r="194" spans="1:27">
      <c r="A194" s="640"/>
      <c r="B194" s="641"/>
      <c r="C194" s="641"/>
      <c r="D194" s="641"/>
      <c r="E194" s="640"/>
      <c r="F194" s="640"/>
      <c r="G194" s="640"/>
      <c r="H194" s="640"/>
      <c r="I194" s="640"/>
      <c r="J194" s="640"/>
      <c r="K194" s="640"/>
      <c r="L194" s="640"/>
      <c r="M194" s="640"/>
      <c r="N194" s="640"/>
      <c r="O194" s="640"/>
      <c r="P194" s="640"/>
      <c r="Q194" s="656"/>
      <c r="R194" s="656"/>
      <c r="S194" s="656"/>
      <c r="T194" s="656"/>
      <c r="U194" s="656"/>
      <c r="V194" s="656"/>
      <c r="W194" s="656"/>
      <c r="X194" s="656"/>
      <c r="Y194" s="656"/>
      <c r="Z194" s="656"/>
      <c r="AA194" s="656"/>
    </row>
    <row r="195" spans="1:27">
      <c r="A195" s="640"/>
      <c r="B195" s="641"/>
      <c r="C195" s="641"/>
      <c r="D195" s="641"/>
      <c r="E195" s="640"/>
      <c r="F195" s="640"/>
      <c r="G195" s="640"/>
      <c r="H195" s="640"/>
      <c r="I195" s="640"/>
      <c r="J195" s="640"/>
      <c r="K195" s="640"/>
      <c r="L195" s="640"/>
      <c r="M195" s="640"/>
      <c r="N195" s="640"/>
      <c r="O195" s="640"/>
      <c r="P195" s="640"/>
      <c r="Q195" s="656"/>
      <c r="R195" s="656"/>
      <c r="S195" s="656"/>
      <c r="T195" s="656"/>
      <c r="U195" s="656"/>
      <c r="V195" s="656"/>
      <c r="W195" s="656"/>
      <c r="X195" s="656"/>
      <c r="Y195" s="656"/>
      <c r="Z195" s="656"/>
      <c r="AA195" s="656"/>
    </row>
    <row r="196" spans="1:27">
      <c r="A196" s="640"/>
      <c r="B196" s="641"/>
      <c r="C196" s="641"/>
      <c r="D196" s="641"/>
      <c r="E196" s="640"/>
      <c r="F196" s="640"/>
      <c r="G196" s="640"/>
      <c r="H196" s="640"/>
      <c r="I196" s="640"/>
      <c r="J196" s="640"/>
      <c r="K196" s="640"/>
      <c r="L196" s="640"/>
      <c r="M196" s="640"/>
      <c r="N196" s="640"/>
      <c r="O196" s="640"/>
      <c r="P196" s="640"/>
      <c r="Q196" s="656"/>
      <c r="R196" s="656"/>
      <c r="S196" s="656"/>
      <c r="T196" s="656"/>
      <c r="U196" s="656"/>
      <c r="V196" s="656"/>
      <c r="W196" s="656"/>
      <c r="X196" s="656"/>
      <c r="Y196" s="656"/>
      <c r="Z196" s="656"/>
      <c r="AA196" s="656"/>
    </row>
    <row r="197" spans="1:27">
      <c r="A197" s="640"/>
      <c r="B197" s="641"/>
      <c r="C197" s="641"/>
      <c r="D197" s="641"/>
      <c r="E197" s="640"/>
      <c r="F197" s="640"/>
      <c r="G197" s="640"/>
      <c r="H197" s="640"/>
      <c r="I197" s="640"/>
      <c r="J197" s="640"/>
      <c r="K197" s="640"/>
      <c r="L197" s="640"/>
      <c r="M197" s="640"/>
      <c r="N197" s="640"/>
      <c r="O197" s="640"/>
      <c r="P197" s="640"/>
      <c r="Q197" s="656"/>
      <c r="R197" s="656"/>
      <c r="S197" s="656"/>
      <c r="T197" s="656"/>
      <c r="U197" s="656"/>
      <c r="V197" s="656"/>
      <c r="W197" s="656"/>
      <c r="X197" s="656"/>
      <c r="Y197" s="656"/>
      <c r="Z197" s="656"/>
      <c r="AA197" s="656"/>
    </row>
    <row r="198" spans="1:27">
      <c r="A198" s="640"/>
      <c r="B198" s="641"/>
      <c r="C198" s="641"/>
      <c r="D198" s="641"/>
      <c r="E198" s="640"/>
      <c r="F198" s="640"/>
      <c r="G198" s="640"/>
      <c r="H198" s="640"/>
      <c r="I198" s="640"/>
      <c r="J198" s="640"/>
      <c r="K198" s="640"/>
      <c r="L198" s="640"/>
      <c r="M198" s="640"/>
      <c r="N198" s="640"/>
      <c r="O198" s="640"/>
      <c r="P198" s="640"/>
      <c r="Q198" s="656"/>
      <c r="R198" s="656"/>
      <c r="S198" s="656"/>
      <c r="T198" s="656"/>
      <c r="U198" s="656"/>
      <c r="V198" s="656"/>
      <c r="W198" s="656"/>
      <c r="X198" s="656"/>
      <c r="Y198" s="656"/>
      <c r="Z198" s="656"/>
      <c r="AA198" s="656"/>
    </row>
    <row r="199" spans="1:27">
      <c r="A199" s="640"/>
      <c r="B199" s="641"/>
      <c r="C199" s="641"/>
      <c r="D199" s="641"/>
      <c r="E199" s="640"/>
      <c r="F199" s="640"/>
      <c r="G199" s="640"/>
      <c r="H199" s="640"/>
      <c r="I199" s="640"/>
      <c r="J199" s="640"/>
      <c r="K199" s="640"/>
      <c r="L199" s="640"/>
      <c r="M199" s="640"/>
      <c r="N199" s="640"/>
      <c r="O199" s="640"/>
      <c r="P199" s="640"/>
      <c r="Q199" s="656"/>
      <c r="R199" s="656"/>
      <c r="S199" s="656"/>
      <c r="T199" s="656"/>
      <c r="U199" s="656"/>
      <c r="V199" s="656"/>
      <c r="W199" s="656"/>
      <c r="X199" s="656"/>
      <c r="Y199" s="656"/>
      <c r="Z199" s="656"/>
      <c r="AA199" s="656"/>
    </row>
    <row r="200" spans="1:27">
      <c r="A200" s="640"/>
      <c r="B200" s="641"/>
      <c r="C200" s="641"/>
      <c r="D200" s="641"/>
      <c r="E200" s="640"/>
      <c r="F200" s="640"/>
      <c r="G200" s="640"/>
      <c r="H200" s="640"/>
      <c r="I200" s="640"/>
      <c r="J200" s="640"/>
      <c r="K200" s="640"/>
      <c r="L200" s="640"/>
      <c r="M200" s="640"/>
      <c r="N200" s="640"/>
      <c r="O200" s="640"/>
      <c r="P200" s="640"/>
      <c r="Q200" s="656"/>
      <c r="R200" s="656"/>
      <c r="S200" s="656"/>
      <c r="T200" s="656"/>
      <c r="U200" s="656"/>
      <c r="V200" s="656"/>
      <c r="W200" s="656"/>
      <c r="X200" s="656"/>
      <c r="Y200" s="656"/>
      <c r="Z200" s="656"/>
      <c r="AA200" s="656"/>
    </row>
    <row r="201" spans="1:27">
      <c r="A201" s="640"/>
      <c r="B201" s="641"/>
      <c r="C201" s="641"/>
      <c r="D201" s="641"/>
      <c r="E201" s="640"/>
      <c r="F201" s="640"/>
      <c r="G201" s="640"/>
      <c r="H201" s="640"/>
      <c r="I201" s="640"/>
      <c r="J201" s="640"/>
      <c r="K201" s="640"/>
      <c r="L201" s="640"/>
      <c r="M201" s="640"/>
      <c r="N201" s="640"/>
      <c r="O201" s="640"/>
      <c r="P201" s="640"/>
      <c r="Q201" s="656"/>
      <c r="R201" s="656"/>
      <c r="S201" s="656"/>
      <c r="T201" s="656"/>
      <c r="U201" s="656"/>
      <c r="V201" s="656"/>
      <c r="W201" s="656"/>
      <c r="X201" s="656"/>
      <c r="Y201" s="656"/>
      <c r="Z201" s="656"/>
      <c r="AA201" s="656"/>
    </row>
    <row r="202" spans="1:27">
      <c r="A202" s="640"/>
      <c r="B202" s="641"/>
      <c r="C202" s="641"/>
      <c r="D202" s="641"/>
      <c r="E202" s="640"/>
      <c r="F202" s="640"/>
      <c r="G202" s="640"/>
      <c r="H202" s="640"/>
      <c r="I202" s="640"/>
      <c r="J202" s="640"/>
      <c r="K202" s="640"/>
      <c r="L202" s="640"/>
      <c r="M202" s="640"/>
      <c r="N202" s="640"/>
      <c r="O202" s="640"/>
      <c r="P202" s="640"/>
      <c r="Q202" s="656"/>
      <c r="R202" s="656"/>
      <c r="S202" s="656"/>
      <c r="T202" s="656"/>
      <c r="U202" s="656"/>
      <c r="V202" s="656"/>
      <c r="W202" s="656"/>
      <c r="X202" s="656"/>
      <c r="Y202" s="656"/>
      <c r="Z202" s="656"/>
      <c r="AA202" s="656"/>
    </row>
    <row r="203" spans="1:27">
      <c r="A203" s="640"/>
      <c r="B203" s="641"/>
      <c r="C203" s="641"/>
      <c r="D203" s="641"/>
      <c r="E203" s="640"/>
      <c r="F203" s="640"/>
      <c r="G203" s="640"/>
      <c r="H203" s="640"/>
      <c r="I203" s="640"/>
      <c r="J203" s="640"/>
      <c r="K203" s="640"/>
      <c r="L203" s="640"/>
      <c r="M203" s="640"/>
      <c r="N203" s="640"/>
      <c r="O203" s="640"/>
      <c r="P203" s="640"/>
      <c r="Q203" s="656"/>
      <c r="R203" s="656"/>
      <c r="S203" s="656"/>
      <c r="T203" s="656"/>
      <c r="U203" s="656"/>
      <c r="V203" s="656"/>
      <c r="W203" s="656"/>
      <c r="X203" s="656"/>
      <c r="Y203" s="656"/>
      <c r="Z203" s="656"/>
      <c r="AA203" s="656"/>
    </row>
    <row r="204" spans="1:27">
      <c r="A204" s="640"/>
      <c r="B204" s="641"/>
      <c r="C204" s="641"/>
      <c r="D204" s="641"/>
      <c r="E204" s="640"/>
      <c r="F204" s="640"/>
      <c r="G204" s="640"/>
      <c r="H204" s="640"/>
      <c r="I204" s="640"/>
      <c r="J204" s="640"/>
      <c r="K204" s="640"/>
      <c r="L204" s="640"/>
      <c r="M204" s="640"/>
      <c r="N204" s="640"/>
      <c r="O204" s="640"/>
      <c r="P204" s="640"/>
      <c r="Q204" s="656"/>
      <c r="R204" s="656"/>
      <c r="S204" s="656"/>
      <c r="T204" s="656"/>
      <c r="U204" s="656"/>
      <c r="V204" s="656"/>
      <c r="W204" s="656"/>
      <c r="X204" s="656"/>
      <c r="Y204" s="656"/>
      <c r="Z204" s="656"/>
      <c r="AA204" s="656"/>
    </row>
    <row r="205" spans="1:27">
      <c r="A205" s="640"/>
      <c r="B205" s="641"/>
      <c r="C205" s="641"/>
      <c r="D205" s="641"/>
      <c r="E205" s="640"/>
      <c r="F205" s="640"/>
      <c r="G205" s="640"/>
      <c r="H205" s="640"/>
      <c r="I205" s="640"/>
      <c r="J205" s="640"/>
      <c r="K205" s="640"/>
      <c r="L205" s="640"/>
      <c r="M205" s="640"/>
      <c r="N205" s="640"/>
      <c r="O205" s="640"/>
      <c r="P205" s="640"/>
      <c r="Q205" s="656"/>
      <c r="R205" s="656"/>
      <c r="S205" s="656"/>
      <c r="T205" s="656"/>
      <c r="U205" s="656"/>
      <c r="V205" s="656"/>
      <c r="W205" s="656"/>
      <c r="X205" s="656"/>
      <c r="Y205" s="656"/>
      <c r="Z205" s="656"/>
      <c r="AA205" s="656"/>
    </row>
    <row r="206" spans="1:27">
      <c r="A206" s="640"/>
      <c r="B206" s="641"/>
      <c r="C206" s="641"/>
      <c r="D206" s="641"/>
      <c r="E206" s="640"/>
      <c r="F206" s="640"/>
      <c r="G206" s="640"/>
      <c r="H206" s="640"/>
      <c r="I206" s="640"/>
      <c r="J206" s="640"/>
      <c r="K206" s="640"/>
      <c r="L206" s="640"/>
      <c r="M206" s="640"/>
      <c r="N206" s="640"/>
      <c r="O206" s="640"/>
      <c r="P206" s="640"/>
      <c r="Q206" s="656"/>
      <c r="R206" s="656"/>
      <c r="S206" s="656"/>
      <c r="T206" s="656"/>
      <c r="U206" s="656"/>
      <c r="V206" s="656"/>
      <c r="W206" s="656"/>
      <c r="X206" s="656"/>
      <c r="Y206" s="656"/>
      <c r="Z206" s="656"/>
      <c r="AA206" s="656"/>
    </row>
    <row r="207" spans="1:27">
      <c r="A207" s="640"/>
      <c r="B207" s="641"/>
      <c r="C207" s="641"/>
      <c r="D207" s="641"/>
      <c r="E207" s="640"/>
      <c r="F207" s="640"/>
      <c r="G207" s="640"/>
      <c r="H207" s="640"/>
      <c r="I207" s="640"/>
      <c r="J207" s="640"/>
      <c r="K207" s="640"/>
      <c r="L207" s="640"/>
      <c r="M207" s="640"/>
      <c r="N207" s="640"/>
      <c r="O207" s="640"/>
      <c r="P207" s="640"/>
      <c r="Q207" s="656"/>
      <c r="R207" s="656"/>
      <c r="S207" s="656"/>
      <c r="T207" s="656"/>
      <c r="U207" s="656"/>
      <c r="V207" s="656"/>
      <c r="W207" s="656"/>
      <c r="X207" s="656"/>
      <c r="Y207" s="656"/>
      <c r="Z207" s="656"/>
      <c r="AA207" s="656"/>
    </row>
    <row r="208" spans="1:27">
      <c r="A208" s="640"/>
      <c r="B208" s="641"/>
      <c r="C208" s="641"/>
      <c r="D208" s="641"/>
      <c r="E208" s="640"/>
      <c r="F208" s="640"/>
      <c r="G208" s="640"/>
      <c r="H208" s="640"/>
      <c r="I208" s="640"/>
      <c r="J208" s="640"/>
      <c r="K208" s="640"/>
      <c r="L208" s="640"/>
      <c r="M208" s="640"/>
      <c r="N208" s="640"/>
      <c r="O208" s="640"/>
      <c r="P208" s="640"/>
      <c r="Q208" s="656"/>
      <c r="R208" s="656"/>
      <c r="S208" s="656"/>
      <c r="T208" s="656"/>
      <c r="U208" s="656"/>
      <c r="V208" s="656"/>
      <c r="W208" s="656"/>
      <c r="X208" s="656"/>
      <c r="Y208" s="656"/>
      <c r="Z208" s="656"/>
      <c r="AA208" s="656"/>
    </row>
    <row r="209" spans="1:27">
      <c r="A209" s="640"/>
      <c r="B209" s="641"/>
      <c r="C209" s="641"/>
      <c r="D209" s="641"/>
      <c r="E209" s="640"/>
      <c r="F209" s="640"/>
      <c r="G209" s="640"/>
      <c r="H209" s="640"/>
      <c r="I209" s="640"/>
      <c r="J209" s="640"/>
      <c r="K209" s="640"/>
      <c r="L209" s="640"/>
      <c r="M209" s="640"/>
      <c r="N209" s="640"/>
      <c r="O209" s="640"/>
      <c r="P209" s="640"/>
      <c r="Q209" s="656"/>
      <c r="R209" s="656"/>
      <c r="S209" s="656"/>
      <c r="T209" s="656"/>
      <c r="U209" s="656"/>
      <c r="V209" s="656"/>
      <c r="W209" s="656"/>
      <c r="X209" s="656"/>
      <c r="Y209" s="656"/>
      <c r="Z209" s="656"/>
      <c r="AA209" s="656"/>
    </row>
    <row r="210" spans="1:27">
      <c r="A210" s="640"/>
      <c r="B210" s="641"/>
      <c r="C210" s="641"/>
      <c r="D210" s="641"/>
      <c r="E210" s="640"/>
      <c r="F210" s="640"/>
      <c r="G210" s="640"/>
      <c r="H210" s="640"/>
      <c r="I210" s="640"/>
      <c r="J210" s="640"/>
      <c r="K210" s="640"/>
      <c r="L210" s="640"/>
      <c r="M210" s="640"/>
      <c r="N210" s="640"/>
      <c r="O210" s="640"/>
      <c r="P210" s="640"/>
      <c r="Q210" s="656"/>
      <c r="R210" s="656"/>
      <c r="S210" s="656"/>
      <c r="T210" s="656"/>
      <c r="U210" s="656"/>
      <c r="V210" s="656"/>
      <c r="W210" s="656"/>
      <c r="X210" s="656"/>
      <c r="Y210" s="656"/>
      <c r="Z210" s="656"/>
      <c r="AA210" s="656"/>
    </row>
    <row r="211" spans="1:27">
      <c r="A211" s="640"/>
      <c r="B211" s="641"/>
      <c r="C211" s="641"/>
      <c r="D211" s="641"/>
      <c r="E211" s="640"/>
      <c r="F211" s="640"/>
      <c r="G211" s="640"/>
      <c r="H211" s="640"/>
      <c r="I211" s="640"/>
      <c r="J211" s="640"/>
      <c r="K211" s="640"/>
      <c r="L211" s="640"/>
      <c r="M211" s="640"/>
      <c r="N211" s="640"/>
      <c r="O211" s="640"/>
      <c r="P211" s="640"/>
      <c r="Q211" s="656"/>
      <c r="R211" s="656"/>
      <c r="S211" s="656"/>
      <c r="T211" s="656"/>
      <c r="U211" s="656"/>
      <c r="V211" s="656"/>
      <c r="W211" s="656"/>
      <c r="X211" s="656"/>
      <c r="Y211" s="656"/>
      <c r="Z211" s="656"/>
      <c r="AA211" s="656"/>
    </row>
    <row r="212" spans="1:27">
      <c r="A212" s="640"/>
      <c r="B212" s="641"/>
      <c r="C212" s="641"/>
      <c r="D212" s="641"/>
      <c r="E212" s="640"/>
      <c r="F212" s="640"/>
      <c r="G212" s="640"/>
      <c r="H212" s="640"/>
      <c r="I212" s="640"/>
      <c r="J212" s="640"/>
      <c r="K212" s="640"/>
      <c r="L212" s="640"/>
      <c r="M212" s="640"/>
      <c r="N212" s="640"/>
      <c r="O212" s="640"/>
      <c r="P212" s="640"/>
      <c r="Q212" s="656"/>
      <c r="R212" s="656"/>
      <c r="S212" s="656"/>
      <c r="T212" s="656"/>
      <c r="U212" s="656"/>
      <c r="V212" s="656"/>
      <c r="W212" s="656"/>
      <c r="X212" s="656"/>
      <c r="Y212" s="656"/>
      <c r="Z212" s="656"/>
      <c r="AA212" s="656"/>
    </row>
    <row r="213" spans="1:27">
      <c r="A213" s="640"/>
      <c r="B213" s="641"/>
      <c r="C213" s="641"/>
      <c r="D213" s="641"/>
      <c r="E213" s="640"/>
      <c r="F213" s="640"/>
      <c r="G213" s="640"/>
      <c r="H213" s="640"/>
      <c r="I213" s="640"/>
      <c r="J213" s="640"/>
      <c r="K213" s="640"/>
      <c r="L213" s="640"/>
      <c r="M213" s="640"/>
      <c r="N213" s="640"/>
      <c r="O213" s="640"/>
      <c r="P213" s="640"/>
      <c r="Q213" s="656"/>
      <c r="R213" s="656"/>
      <c r="S213" s="656"/>
      <c r="T213" s="656"/>
      <c r="U213" s="656"/>
      <c r="V213" s="656"/>
      <c r="W213" s="656"/>
      <c r="X213" s="656"/>
      <c r="Y213" s="656"/>
      <c r="Z213" s="656"/>
      <c r="AA213" s="656"/>
    </row>
    <row r="214" spans="1:27">
      <c r="A214" s="640"/>
      <c r="B214" s="641"/>
      <c r="C214" s="641"/>
      <c r="D214" s="641"/>
      <c r="E214" s="640"/>
      <c r="F214" s="640"/>
      <c r="G214" s="640"/>
      <c r="H214" s="640"/>
      <c r="I214" s="640"/>
      <c r="J214" s="640"/>
      <c r="K214" s="640"/>
      <c r="L214" s="640"/>
      <c r="M214" s="640"/>
      <c r="N214" s="640"/>
      <c r="O214" s="640"/>
      <c r="P214" s="640"/>
      <c r="Q214" s="656"/>
      <c r="R214" s="656"/>
      <c r="S214" s="656"/>
      <c r="T214" s="656"/>
      <c r="U214" s="656"/>
      <c r="V214" s="656"/>
      <c r="W214" s="656"/>
      <c r="X214" s="656"/>
      <c r="Y214" s="656"/>
      <c r="Z214" s="656"/>
      <c r="AA214" s="656"/>
    </row>
    <row r="215" spans="1:27">
      <c r="A215" s="640"/>
      <c r="B215" s="641"/>
      <c r="C215" s="641"/>
      <c r="D215" s="641"/>
      <c r="E215" s="640"/>
      <c r="F215" s="640"/>
      <c r="G215" s="640"/>
      <c r="H215" s="640"/>
      <c r="I215" s="640"/>
      <c r="J215" s="640"/>
      <c r="K215" s="640"/>
      <c r="L215" s="640"/>
      <c r="M215" s="640"/>
      <c r="N215" s="640"/>
      <c r="O215" s="640"/>
      <c r="P215" s="640"/>
      <c r="Q215" s="656"/>
      <c r="R215" s="656"/>
      <c r="S215" s="656"/>
      <c r="T215" s="656"/>
      <c r="U215" s="656"/>
      <c r="V215" s="656"/>
      <c r="W215" s="656"/>
      <c r="X215" s="656"/>
      <c r="Y215" s="656"/>
      <c r="Z215" s="656"/>
      <c r="AA215" s="656"/>
    </row>
    <row r="216" spans="1:27">
      <c r="A216" s="640"/>
      <c r="B216" s="641"/>
      <c r="C216" s="641"/>
      <c r="D216" s="641"/>
      <c r="E216" s="640"/>
      <c r="F216" s="640"/>
      <c r="G216" s="640"/>
      <c r="H216" s="640"/>
      <c r="I216" s="640"/>
      <c r="J216" s="640"/>
      <c r="K216" s="640"/>
      <c r="L216" s="640"/>
      <c r="M216" s="640"/>
      <c r="N216" s="640"/>
      <c r="O216" s="640"/>
      <c r="P216" s="640"/>
      <c r="Q216" s="656"/>
      <c r="R216" s="656"/>
      <c r="S216" s="656"/>
      <c r="T216" s="656"/>
      <c r="U216" s="656"/>
      <c r="V216" s="656"/>
      <c r="W216" s="656"/>
      <c r="X216" s="656"/>
      <c r="Y216" s="656"/>
      <c r="Z216" s="656"/>
      <c r="AA216" s="656"/>
    </row>
  </sheetData>
  <sheetProtection password="AD0F" sheet="1" objects="1" scenarios="1"/>
  <dataConsolidate/>
  <mergeCells count="169">
    <mergeCell ref="B82:P82"/>
    <mergeCell ref="K81:O81"/>
    <mergeCell ref="B84:D84"/>
    <mergeCell ref="B85:D85"/>
    <mergeCell ref="B86:D86"/>
    <mergeCell ref="B81:D81"/>
    <mergeCell ref="B88:D88"/>
    <mergeCell ref="J84:J86"/>
    <mergeCell ref="L84:L86"/>
    <mergeCell ref="F88:O89"/>
    <mergeCell ref="A95:A101"/>
    <mergeCell ref="B101:P101"/>
    <mergeCell ref="E95:O100"/>
    <mergeCell ref="B90:P90"/>
    <mergeCell ref="E84:E89"/>
    <mergeCell ref="F84:F86"/>
    <mergeCell ref="G84:I87"/>
    <mergeCell ref="K84:K87"/>
    <mergeCell ref="M84:O87"/>
    <mergeCell ref="B87:D87"/>
    <mergeCell ref="B89:D89"/>
    <mergeCell ref="A103:P104"/>
    <mergeCell ref="B100:D100"/>
    <mergeCell ref="B95:D95"/>
    <mergeCell ref="E132:E139"/>
    <mergeCell ref="B139:D139"/>
    <mergeCell ref="F139:P139"/>
    <mergeCell ref="G132:G135"/>
    <mergeCell ref="K132:K135"/>
    <mergeCell ref="B132:D132"/>
    <mergeCell ref="B133:D133"/>
    <mergeCell ref="B134:D134"/>
    <mergeCell ref="M132:O135"/>
    <mergeCell ref="B130:D130"/>
    <mergeCell ref="A106:P106"/>
    <mergeCell ref="B114:P114"/>
    <mergeCell ref="E108:E113"/>
    <mergeCell ref="G108:G113"/>
    <mergeCell ref="B135:D135"/>
    <mergeCell ref="B111:D111"/>
    <mergeCell ref="B116:D116"/>
    <mergeCell ref="B99:D99"/>
    <mergeCell ref="B96:D96"/>
    <mergeCell ref="B97:D97"/>
    <mergeCell ref="B98:D98"/>
    <mergeCell ref="A148:A152"/>
    <mergeCell ref="E148:E152"/>
    <mergeCell ref="G148:G152"/>
    <mergeCell ref="I148:O152"/>
    <mergeCell ref="B146:P146"/>
    <mergeCell ref="E142:E145"/>
    <mergeCell ref="G142:G145"/>
    <mergeCell ref="I142:I145"/>
    <mergeCell ref="K142:K145"/>
    <mergeCell ref="J143:J145"/>
    <mergeCell ref="L143:O145"/>
    <mergeCell ref="M142:O142"/>
    <mergeCell ref="B148:D148"/>
    <mergeCell ref="B149:D149"/>
    <mergeCell ref="B150:D150"/>
    <mergeCell ref="B151:D151"/>
    <mergeCell ref="B152:D152"/>
    <mergeCell ref="B142:D142"/>
    <mergeCell ref="B143:D143"/>
    <mergeCell ref="B145:D145"/>
    <mergeCell ref="M76:M78"/>
    <mergeCell ref="O76:O78"/>
    <mergeCell ref="A58:A74"/>
    <mergeCell ref="B74:D74"/>
    <mergeCell ref="E58:E74"/>
    <mergeCell ref="F74:P74"/>
    <mergeCell ref="G58:K65"/>
    <mergeCell ref="M58:O65"/>
    <mergeCell ref="B65:D65"/>
    <mergeCell ref="A76:A79"/>
    <mergeCell ref="B66:D66"/>
    <mergeCell ref="A30:P30"/>
    <mergeCell ref="A32:A56"/>
    <mergeCell ref="B51:D51"/>
    <mergeCell ref="B56:D56"/>
    <mergeCell ref="I48:I50"/>
    <mergeCell ref="M48:M50"/>
    <mergeCell ref="B36:D36"/>
    <mergeCell ref="B41:D41"/>
    <mergeCell ref="B46:D46"/>
    <mergeCell ref="B39:D39"/>
    <mergeCell ref="B43:D43"/>
    <mergeCell ref="B44:D44"/>
    <mergeCell ref="B38:D38"/>
    <mergeCell ref="I33:I35"/>
    <mergeCell ref="M33:M35"/>
    <mergeCell ref="I38:I40"/>
    <mergeCell ref="M38:M40"/>
    <mergeCell ref="I43:I45"/>
    <mergeCell ref="M43:M45"/>
    <mergeCell ref="B33:D33"/>
    <mergeCell ref="B34:D34"/>
    <mergeCell ref="H32:P32"/>
    <mergeCell ref="H56:P56"/>
    <mergeCell ref="H51:P52"/>
    <mergeCell ref="A2:P3"/>
    <mergeCell ref="B13:P13"/>
    <mergeCell ref="I6:I12"/>
    <mergeCell ref="H9:H12"/>
    <mergeCell ref="J9:J12"/>
    <mergeCell ref="B24:D24"/>
    <mergeCell ref="B29:D29"/>
    <mergeCell ref="C8:F8"/>
    <mergeCell ref="C7:F7"/>
    <mergeCell ref="B17:D17"/>
    <mergeCell ref="B19:D19"/>
    <mergeCell ref="B20:D20"/>
    <mergeCell ref="B22:D22"/>
    <mergeCell ref="B23:D23"/>
    <mergeCell ref="J21:P21"/>
    <mergeCell ref="K22:O24"/>
    <mergeCell ref="A26:P26"/>
    <mergeCell ref="E29:G29"/>
    <mergeCell ref="E16:G24"/>
    <mergeCell ref="I16:I24"/>
    <mergeCell ref="A17:A20"/>
    <mergeCell ref="B16:D16"/>
    <mergeCell ref="B21:D21"/>
    <mergeCell ref="A22:A24"/>
    <mergeCell ref="B129:D129"/>
    <mergeCell ref="B144:D144"/>
    <mergeCell ref="B108:D108"/>
    <mergeCell ref="F130:P130"/>
    <mergeCell ref="G116:G122"/>
    <mergeCell ref="I116:I122"/>
    <mergeCell ref="K116:K122"/>
    <mergeCell ref="M116:O122"/>
    <mergeCell ref="B117:D117"/>
    <mergeCell ref="B118:D118"/>
    <mergeCell ref="B119:D119"/>
    <mergeCell ref="B120:D120"/>
    <mergeCell ref="B121:D121"/>
    <mergeCell ref="B122:D122"/>
    <mergeCell ref="K108:K113"/>
    <mergeCell ref="M108:O113"/>
    <mergeCell ref="B109:D109"/>
    <mergeCell ref="B110:D110"/>
    <mergeCell ref="B113:D113"/>
    <mergeCell ref="B112:D112"/>
    <mergeCell ref="B138:D138"/>
    <mergeCell ref="H46:P47"/>
    <mergeCell ref="H41:P42"/>
    <mergeCell ref="H36:P37"/>
    <mergeCell ref="B125:D125"/>
    <mergeCell ref="B126:D126"/>
    <mergeCell ref="B127:D127"/>
    <mergeCell ref="B128:D128"/>
    <mergeCell ref="B48:D48"/>
    <mergeCell ref="B49:D49"/>
    <mergeCell ref="B58:D58"/>
    <mergeCell ref="B61:D61"/>
    <mergeCell ref="B64:D64"/>
    <mergeCell ref="B59:D59"/>
    <mergeCell ref="B60:D60"/>
    <mergeCell ref="B62:D62"/>
    <mergeCell ref="B63:D63"/>
    <mergeCell ref="B54:D54"/>
    <mergeCell ref="B53:D53"/>
    <mergeCell ref="E32:G56"/>
    <mergeCell ref="B79:P79"/>
    <mergeCell ref="E76:E78"/>
    <mergeCell ref="G76:G78"/>
    <mergeCell ref="I76:I78"/>
    <mergeCell ref="K76:K78"/>
  </mergeCells>
  <dataValidations count="21">
    <dataValidation type="list" allowBlank="1" showInputMessage="1" showErrorMessage="1" sqref="P8">
      <formula1>Produktionsrichtung</formula1>
    </dataValidation>
    <dataValidation type="list" allowBlank="1" showInputMessage="1" showErrorMessage="1" sqref="P9">
      <formula1>Kartoffel_Sorten</formula1>
    </dataValidation>
    <dataValidation type="list" allowBlank="1" showInputMessage="1" showErrorMessage="1" sqref="B38:D39">
      <formula1>P_Dünger</formula1>
    </dataValidation>
    <dataValidation type="list" allowBlank="1" showInputMessage="1" showErrorMessage="1" sqref="B43:D44">
      <formula1>K_Dünger</formula1>
    </dataValidation>
    <dataValidation type="list" allowBlank="1" showInputMessage="1" showErrorMessage="1" sqref="B58:D66">
      <formula1>Pflanzenschutz</formula1>
    </dataValidation>
    <dataValidation type="list" allowBlank="1" showInputMessage="1" showErrorMessage="1" sqref="B116:D117">
      <formula1>Düngerstreuer</formula1>
    </dataValidation>
    <dataValidation type="list" allowBlank="1" showInputMessage="1" showErrorMessage="1" sqref="B120:D122">
      <formula1>Pflegegeräte</formula1>
    </dataValidation>
    <dataValidation type="list" allowBlank="1" showInputMessage="1" showErrorMessage="1" sqref="B134:D135">
      <formula1>Ernte</formula1>
    </dataValidation>
    <dataValidation type="list" allowBlank="1" showInputMessage="1" showErrorMessage="1" sqref="B142:D143">
      <formula1>Anhänger</formula1>
    </dataValidation>
    <dataValidation type="list" allowBlank="1" showInputMessage="1" showErrorMessage="1" sqref="B144:D145">
      <formula1>Umschlaggeräte</formula1>
    </dataValidation>
    <dataValidation type="list" allowBlank="1" showInputMessage="1" showErrorMessage="1" sqref="B33:D34">
      <formula1>N_Dünger</formula1>
    </dataValidation>
    <dataValidation type="list" allowBlank="1" showInputMessage="1" showErrorMessage="1" sqref="B48:D49">
      <formula1>Mg_Dünger</formula1>
    </dataValidation>
    <dataValidation type="list" allowBlank="1" showInputMessage="1" showErrorMessage="1" sqref="B81:D81">
      <formula1>Gebinde</formula1>
    </dataValidation>
    <dataValidation type="list" allowBlank="1" showInputMessage="1" showErrorMessage="1" sqref="B95:D100">
      <formula1>Arbeiten_durch_Dritte_Maschinenmiete</formula1>
    </dataValidation>
    <dataValidation type="list" allowBlank="1" showInputMessage="1" showErrorMessage="1" sqref="C7:F8">
      <formula1>Traktoren</formula1>
    </dataValidation>
    <dataValidation type="list" allowBlank="1" showInputMessage="1" showErrorMessage="1" sqref="B127:D128">
      <formula1>Beregnung</formula1>
    </dataValidation>
    <dataValidation type="list" allowBlank="1" showInputMessage="1" showErrorMessage="1" sqref="B132:D133">
      <formula1>Krautvernichtung</formula1>
    </dataValidation>
    <dataValidation type="list" allowBlank="1" showInputMessage="1" showErrorMessage="1" sqref="B53:B54">
      <formula1>Mehrnährstoffdünger</formula1>
    </dataValidation>
    <dataValidation type="list" allowBlank="1" showInputMessage="1" showErrorMessage="1" sqref="B108:D111">
      <formula1>Bodenbearbeitungsgeräte1</formula1>
    </dataValidation>
    <dataValidation type="list" allowBlank="1" showInputMessage="1" showErrorMessage="1" sqref="B112:D113">
      <formula1>Kartoffellegemaschinen1</formula1>
    </dataValidation>
    <dataValidation type="list" allowBlank="1" showInputMessage="1" showErrorMessage="1" sqref="P12">
      <formula1>Ja_nein</formula1>
    </dataValidation>
  </dataValidations>
  <pageMargins left="0.70866141732283472" right="0.70866141732283472" top="0.78740157480314965" bottom="0.78740157480314965" header="0.31496062992125984" footer="0.31496062992125984"/>
  <pageSetup paperSize="9" scale="52" orientation="portrait" r:id="rId1"/>
  <colBreaks count="1" manualBreakCount="1">
    <brk id="16" max="1048575" man="1"/>
  </colBreaks>
  <extLst>
    <ext xmlns:x14="http://schemas.microsoft.com/office/spreadsheetml/2009/9/main" uri="{CCE6A557-97BC-4b89-ADB6-D9C93CAAB3DF}">
      <x14:dataValidations xmlns:xm="http://schemas.microsoft.com/office/excel/2006/main" count="8">
        <x14:dataValidation type="list" allowBlank="1" showInputMessage="1" showErrorMessage="1">
          <x14:formula1>
            <xm:f>Grundlagen!$B$124:$B$126</xm:f>
          </x14:formula1>
          <xm:sqref>B149:D152</xm:sqref>
        </x14:dataValidation>
        <x14:dataValidation type="list" allowBlank="1" showInputMessage="1" showErrorMessage="1">
          <x14:formula1>
            <xm:f>Maschinenkosten!$C$15:$C$25</xm:f>
          </x14:formula1>
          <xm:sqref>G7:G8</xm:sqref>
        </x14:dataValidation>
        <x14:dataValidation type="list" allowBlank="1" showInputMessage="1" showErrorMessage="1">
          <x14:formula1>
            <xm:f>Grundlagen!#REF!</xm:f>
          </x14:formula1>
          <xm:sqref>B123:D124</xm:sqref>
        </x14:dataValidation>
        <x14:dataValidation type="list" allowBlank="1" showInputMessage="1" showErrorMessage="1">
          <x14:formula1>
            <xm:f>Grundlagen!$H$3:$H$5</xm:f>
          </x14:formula1>
          <xm:sqref>P11</xm:sqref>
        </x14:dataValidation>
        <x14:dataValidation type="list" allowBlank="1" showInputMessage="1" showErrorMessage="1">
          <x14:formula1>
            <xm:f>Grundlagen!$B$122</xm:f>
          </x14:formula1>
          <xm:sqref>B148:D148</xm:sqref>
        </x14:dataValidation>
        <x14:dataValidation type="list" allowBlank="1" showInputMessage="1" showErrorMessage="1">
          <x14:formula1>
            <xm:f>'Maschinenkosten 2016'!$C$351:$C$358</xm:f>
          </x14:formula1>
          <xm:sqref>B118:D119</xm:sqref>
        </x14:dataValidation>
        <x14:dataValidation type="list" allowBlank="1" showInputMessage="1" showErrorMessage="1">
          <x14:formula1>
            <xm:f>'Maschinenkosten 2016'!$C$450:$C$456</xm:f>
          </x14:formula1>
          <xm:sqref>B125:D126</xm:sqref>
        </x14:dataValidation>
        <x14:dataValidation type="list" allowBlank="1" showInputMessage="1" showErrorMessage="1">
          <x14:formula1>
            <xm:f>Grundlagen!$B$103:$B$104</xm:f>
          </x14:formula1>
          <xm:sqref>B86:D86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126"/>
  <sheetViews>
    <sheetView zoomScale="90" zoomScaleNormal="90" workbookViewId="0">
      <selection activeCell="D36" sqref="D36"/>
    </sheetView>
  </sheetViews>
  <sheetFormatPr baseColWidth="10" defaultRowHeight="14.25"/>
  <cols>
    <col min="7" max="7" width="11.375" bestFit="1" customWidth="1"/>
  </cols>
  <sheetData>
    <row r="2" spans="1:18">
      <c r="H2" t="s">
        <v>1030</v>
      </c>
    </row>
    <row r="3" spans="1:18">
      <c r="A3" t="s">
        <v>1</v>
      </c>
      <c r="H3" t="s">
        <v>1031</v>
      </c>
      <c r="I3">
        <v>0</v>
      </c>
    </row>
    <row r="4" spans="1:18">
      <c r="B4" t="s">
        <v>2</v>
      </c>
      <c r="H4" t="s">
        <v>1032</v>
      </c>
      <c r="I4">
        <v>340</v>
      </c>
    </row>
    <row r="5" spans="1:18">
      <c r="B5" t="s">
        <v>4</v>
      </c>
      <c r="E5">
        <v>28</v>
      </c>
    </row>
    <row r="6" spans="1:18">
      <c r="C6" s="1394">
        <v>2017</v>
      </c>
      <c r="D6" s="1394"/>
      <c r="E6" s="1394"/>
      <c r="F6" s="1394">
        <v>2015</v>
      </c>
      <c r="G6" s="1394"/>
      <c r="H6" s="1394"/>
      <c r="I6" s="1394">
        <v>2014</v>
      </c>
      <c r="J6" s="1394"/>
      <c r="K6" s="1394"/>
    </row>
    <row r="7" spans="1:18">
      <c r="A7" s="732" t="s">
        <v>979</v>
      </c>
      <c r="B7" s="732"/>
      <c r="C7" s="732" t="s">
        <v>992</v>
      </c>
      <c r="D7" s="732" t="s">
        <v>993</v>
      </c>
      <c r="E7" s="732" t="s">
        <v>1005</v>
      </c>
      <c r="F7" s="732" t="s">
        <v>992</v>
      </c>
      <c r="G7" s="732" t="s">
        <v>993</v>
      </c>
      <c r="H7" s="732" t="s">
        <v>1005</v>
      </c>
      <c r="I7" s="732" t="s">
        <v>992</v>
      </c>
      <c r="J7" s="732" t="s">
        <v>993</v>
      </c>
      <c r="K7" s="732" t="s">
        <v>1005</v>
      </c>
      <c r="N7" s="733" t="s">
        <v>947</v>
      </c>
      <c r="O7" s="733"/>
      <c r="Q7" s="734" t="s">
        <v>1023</v>
      </c>
      <c r="R7" s="734"/>
    </row>
    <row r="8" spans="1:18">
      <c r="A8" s="732"/>
      <c r="B8" s="732" t="s">
        <v>980</v>
      </c>
      <c r="C8" s="732">
        <v>46.15</v>
      </c>
      <c r="D8" s="732">
        <v>88.15</v>
      </c>
      <c r="E8" s="732">
        <f t="shared" ref="E8:E21" si="0">C8+4.3</f>
        <v>50.449999999999996</v>
      </c>
      <c r="F8" s="732">
        <v>52</v>
      </c>
      <c r="G8" s="732">
        <v>96</v>
      </c>
      <c r="H8" s="732">
        <f t="shared" ref="H8:H24" si="1">F8+4.3</f>
        <v>56.3</v>
      </c>
      <c r="I8" s="732">
        <v>44.7</v>
      </c>
      <c r="J8" s="732">
        <v>92</v>
      </c>
      <c r="K8" s="732">
        <f t="shared" ref="K8:K24" si="2">I8+4.3</f>
        <v>49</v>
      </c>
      <c r="N8" s="733">
        <v>2</v>
      </c>
      <c r="O8" s="733">
        <v>0</v>
      </c>
      <c r="Q8" s="734">
        <v>71</v>
      </c>
      <c r="R8" s="734">
        <v>0</v>
      </c>
    </row>
    <row r="9" spans="1:18">
      <c r="A9" s="732"/>
      <c r="B9" s="732" t="s">
        <v>1026</v>
      </c>
      <c r="C9" s="732">
        <v>46.15</v>
      </c>
      <c r="D9" s="732">
        <v>88.15</v>
      </c>
      <c r="E9" s="732">
        <f t="shared" si="0"/>
        <v>50.449999999999996</v>
      </c>
      <c r="F9" s="732">
        <v>52</v>
      </c>
      <c r="G9" s="732">
        <v>96</v>
      </c>
      <c r="H9" s="732">
        <f t="shared" si="1"/>
        <v>56.3</v>
      </c>
      <c r="I9" s="732">
        <v>44.7</v>
      </c>
      <c r="J9" s="732">
        <v>92</v>
      </c>
      <c r="K9" s="732">
        <f t="shared" si="2"/>
        <v>49</v>
      </c>
      <c r="N9" s="733">
        <v>3</v>
      </c>
      <c r="O9" s="733">
        <v>0</v>
      </c>
      <c r="Q9" s="734">
        <v>72</v>
      </c>
      <c r="R9" s="734">
        <v>0</v>
      </c>
    </row>
    <row r="10" spans="1:18">
      <c r="A10" s="732"/>
      <c r="B10" s="732" t="s">
        <v>981</v>
      </c>
      <c r="C10" s="732">
        <v>46.15</v>
      </c>
      <c r="D10" s="732">
        <v>88.15</v>
      </c>
      <c r="E10" s="732">
        <f t="shared" si="0"/>
        <v>50.449999999999996</v>
      </c>
      <c r="F10" s="732">
        <v>52</v>
      </c>
      <c r="G10" s="732">
        <v>96</v>
      </c>
      <c r="H10" s="732">
        <f t="shared" si="1"/>
        <v>56.3</v>
      </c>
      <c r="I10" s="732">
        <v>44.7</v>
      </c>
      <c r="J10" s="732">
        <v>92</v>
      </c>
      <c r="K10" s="732">
        <f t="shared" si="2"/>
        <v>49</v>
      </c>
      <c r="N10" s="733">
        <v>4</v>
      </c>
      <c r="O10" s="733">
        <v>0</v>
      </c>
      <c r="Q10" s="734">
        <v>73</v>
      </c>
      <c r="R10" s="734">
        <v>0</v>
      </c>
    </row>
    <row r="11" spans="1:18">
      <c r="A11" s="732"/>
      <c r="B11" s="732" t="s">
        <v>982</v>
      </c>
      <c r="C11" s="732">
        <v>46.15</v>
      </c>
      <c r="D11" s="732">
        <v>88.15</v>
      </c>
      <c r="E11" s="732">
        <f t="shared" si="0"/>
        <v>50.449999999999996</v>
      </c>
      <c r="F11" s="732">
        <v>52</v>
      </c>
      <c r="G11" s="732">
        <v>96</v>
      </c>
      <c r="H11" s="732">
        <f t="shared" si="1"/>
        <v>56.3</v>
      </c>
      <c r="I11" s="732">
        <v>44.7</v>
      </c>
      <c r="J11" s="732">
        <v>92</v>
      </c>
      <c r="K11" s="732">
        <f t="shared" si="2"/>
        <v>49</v>
      </c>
      <c r="N11" s="733">
        <v>5</v>
      </c>
      <c r="O11" s="733">
        <v>0</v>
      </c>
      <c r="Q11" s="734">
        <v>74</v>
      </c>
      <c r="R11" s="734">
        <v>0</v>
      </c>
    </row>
    <row r="12" spans="1:18">
      <c r="A12" s="732"/>
      <c r="B12" s="732" t="s">
        <v>983</v>
      </c>
      <c r="C12" s="732">
        <v>46.15</v>
      </c>
      <c r="D12" s="732">
        <v>88.15</v>
      </c>
      <c r="E12" s="732">
        <f t="shared" si="0"/>
        <v>50.449999999999996</v>
      </c>
      <c r="F12" s="732">
        <v>52</v>
      </c>
      <c r="G12" s="732">
        <v>96</v>
      </c>
      <c r="H12" s="732">
        <f t="shared" si="1"/>
        <v>56.3</v>
      </c>
      <c r="I12" s="732">
        <v>44.7</v>
      </c>
      <c r="J12" s="732">
        <v>92</v>
      </c>
      <c r="K12" s="732">
        <f t="shared" si="2"/>
        <v>49</v>
      </c>
      <c r="N12" s="733">
        <v>6</v>
      </c>
      <c r="O12" s="733">
        <v>1.2</v>
      </c>
      <c r="Q12" s="734">
        <v>75</v>
      </c>
      <c r="R12" s="734">
        <v>0</v>
      </c>
    </row>
    <row r="13" spans="1:18">
      <c r="A13" s="732"/>
      <c r="B13" s="732" t="s">
        <v>1191</v>
      </c>
      <c r="C13" s="732">
        <v>46.15</v>
      </c>
      <c r="D13" s="732"/>
      <c r="E13" s="732">
        <f t="shared" si="0"/>
        <v>50.449999999999996</v>
      </c>
      <c r="F13" s="732">
        <v>52</v>
      </c>
      <c r="G13" s="732">
        <v>96</v>
      </c>
      <c r="H13" s="732">
        <f t="shared" si="1"/>
        <v>56.3</v>
      </c>
      <c r="I13" s="732">
        <v>44.7</v>
      </c>
      <c r="J13" s="732">
        <v>92</v>
      </c>
      <c r="K13" s="732">
        <f t="shared" si="2"/>
        <v>49</v>
      </c>
      <c r="N13" s="733">
        <v>7</v>
      </c>
      <c r="O13" s="733">
        <v>1.6</v>
      </c>
      <c r="Q13" s="734">
        <v>76</v>
      </c>
      <c r="R13" s="734">
        <v>0</v>
      </c>
    </row>
    <row r="14" spans="1:18">
      <c r="A14" s="732"/>
      <c r="B14" s="732" t="s">
        <v>984</v>
      </c>
      <c r="C14" s="732">
        <v>45.15</v>
      </c>
      <c r="D14" s="732"/>
      <c r="E14" s="732">
        <f t="shared" si="0"/>
        <v>49.449999999999996</v>
      </c>
      <c r="F14" s="732">
        <v>49.5</v>
      </c>
      <c r="G14" s="732"/>
      <c r="H14" s="732">
        <f t="shared" si="1"/>
        <v>53.8</v>
      </c>
      <c r="I14" s="732">
        <v>40.5</v>
      </c>
      <c r="J14" s="732"/>
      <c r="K14" s="732">
        <f t="shared" si="2"/>
        <v>44.8</v>
      </c>
      <c r="N14" s="733">
        <v>8</v>
      </c>
      <c r="O14" s="733">
        <v>2</v>
      </c>
      <c r="Q14" s="734">
        <v>77</v>
      </c>
      <c r="R14" s="734">
        <v>2</v>
      </c>
    </row>
    <row r="15" spans="1:18">
      <c r="A15" s="732"/>
      <c r="B15" s="732" t="s">
        <v>985</v>
      </c>
      <c r="C15" s="732">
        <v>30.8</v>
      </c>
      <c r="D15" s="732">
        <v>87.15</v>
      </c>
      <c r="E15" s="732">
        <f t="shared" si="0"/>
        <v>35.1</v>
      </c>
      <c r="F15" s="732">
        <v>43.15</v>
      </c>
      <c r="G15" s="732">
        <v>95</v>
      </c>
      <c r="H15" s="732">
        <f t="shared" si="1"/>
        <v>47.449999999999996</v>
      </c>
      <c r="I15" s="732">
        <v>43.9</v>
      </c>
      <c r="J15" s="732"/>
      <c r="K15" s="732">
        <f t="shared" si="2"/>
        <v>48.199999999999996</v>
      </c>
      <c r="N15" s="733">
        <v>9</v>
      </c>
      <c r="O15" s="733">
        <v>2.4</v>
      </c>
      <c r="Q15" s="734">
        <v>78</v>
      </c>
      <c r="R15" s="734">
        <v>2</v>
      </c>
    </row>
    <row r="16" spans="1:18">
      <c r="A16" s="732"/>
      <c r="B16" s="732" t="s">
        <v>986</v>
      </c>
      <c r="C16" s="732">
        <v>39.35</v>
      </c>
      <c r="D16" s="732">
        <v>99.65</v>
      </c>
      <c r="E16" s="732">
        <f t="shared" si="0"/>
        <v>43.65</v>
      </c>
      <c r="F16" s="732">
        <v>47.7</v>
      </c>
      <c r="G16" s="732">
        <v>95</v>
      </c>
      <c r="H16" s="732">
        <f t="shared" si="1"/>
        <v>52</v>
      </c>
      <c r="I16" s="732">
        <v>41.25</v>
      </c>
      <c r="J16" s="732">
        <v>91</v>
      </c>
      <c r="K16" s="732">
        <f t="shared" si="2"/>
        <v>45.55</v>
      </c>
      <c r="N16" s="733">
        <v>10</v>
      </c>
      <c r="O16" s="733">
        <v>2.8</v>
      </c>
      <c r="Q16" s="734">
        <v>79</v>
      </c>
      <c r="R16" s="734">
        <v>3</v>
      </c>
    </row>
    <row r="17" spans="1:18">
      <c r="A17" s="732"/>
      <c r="B17" s="732" t="s">
        <v>1192</v>
      </c>
      <c r="C17" s="732">
        <v>39.35</v>
      </c>
      <c r="D17" s="732"/>
      <c r="E17" s="732">
        <f t="shared" si="0"/>
        <v>43.65</v>
      </c>
      <c r="F17" s="732"/>
      <c r="G17" s="732"/>
      <c r="H17" s="732"/>
      <c r="I17" s="732"/>
      <c r="J17" s="732"/>
      <c r="K17" s="732"/>
      <c r="N17" s="733"/>
      <c r="O17" s="733"/>
      <c r="Q17" s="734"/>
      <c r="R17" s="734"/>
    </row>
    <row r="18" spans="1:18">
      <c r="A18" s="732"/>
      <c r="B18" s="732" t="s">
        <v>987</v>
      </c>
      <c r="C18" s="732">
        <v>39.35</v>
      </c>
      <c r="D18" s="732">
        <v>87.15</v>
      </c>
      <c r="E18" s="732">
        <f t="shared" si="0"/>
        <v>43.65</v>
      </c>
      <c r="F18" s="732">
        <v>47.7</v>
      </c>
      <c r="G18" s="732">
        <v>95</v>
      </c>
      <c r="H18" s="732">
        <f t="shared" si="1"/>
        <v>52</v>
      </c>
      <c r="I18" s="732">
        <v>41.25</v>
      </c>
      <c r="J18" s="732">
        <v>91</v>
      </c>
      <c r="K18" s="732">
        <f t="shared" si="2"/>
        <v>45.55</v>
      </c>
      <c r="N18" s="733">
        <v>11</v>
      </c>
      <c r="O18" s="733">
        <v>3.2</v>
      </c>
      <c r="Q18" s="734">
        <v>80</v>
      </c>
      <c r="R18" s="734">
        <v>3</v>
      </c>
    </row>
    <row r="19" spans="1:18">
      <c r="A19" s="732"/>
      <c r="B19" s="732" t="s">
        <v>988</v>
      </c>
      <c r="C19" s="732">
        <v>39.35</v>
      </c>
      <c r="D19" s="732">
        <v>87.15</v>
      </c>
      <c r="E19" s="732">
        <f t="shared" si="0"/>
        <v>43.65</v>
      </c>
      <c r="F19" s="732">
        <v>47.7</v>
      </c>
      <c r="G19" s="732">
        <v>95</v>
      </c>
      <c r="H19" s="732">
        <f t="shared" si="1"/>
        <v>52</v>
      </c>
      <c r="I19" s="732">
        <v>41.25</v>
      </c>
      <c r="J19" s="732">
        <v>91</v>
      </c>
      <c r="K19" s="732">
        <f t="shared" si="2"/>
        <v>45.55</v>
      </c>
      <c r="N19" s="733">
        <v>12</v>
      </c>
      <c r="O19" s="733">
        <v>3.6</v>
      </c>
      <c r="Q19" s="734">
        <v>81</v>
      </c>
      <c r="R19" s="734">
        <v>4</v>
      </c>
    </row>
    <row r="20" spans="1:18">
      <c r="A20" s="732"/>
      <c r="B20" s="732" t="s">
        <v>989</v>
      </c>
      <c r="C20" s="732">
        <v>39.35</v>
      </c>
      <c r="D20" s="732">
        <v>87.15</v>
      </c>
      <c r="E20" s="732">
        <f t="shared" si="0"/>
        <v>43.65</v>
      </c>
      <c r="F20" s="732">
        <v>47.7</v>
      </c>
      <c r="G20" s="732">
        <v>95</v>
      </c>
      <c r="H20" s="732">
        <f t="shared" si="1"/>
        <v>52</v>
      </c>
      <c r="I20" s="732">
        <v>41.25</v>
      </c>
      <c r="J20" s="732">
        <v>91</v>
      </c>
      <c r="K20" s="732">
        <f t="shared" si="2"/>
        <v>45.55</v>
      </c>
      <c r="N20" s="733">
        <v>13</v>
      </c>
      <c r="O20" s="733">
        <v>4</v>
      </c>
      <c r="Q20" s="734">
        <v>82</v>
      </c>
      <c r="R20" s="734">
        <v>4</v>
      </c>
    </row>
    <row r="21" spans="1:18">
      <c r="A21" s="732"/>
      <c r="B21" s="732" t="s">
        <v>990</v>
      </c>
      <c r="C21" s="732">
        <v>39.35</v>
      </c>
      <c r="D21" s="732">
        <v>87.15</v>
      </c>
      <c r="E21" s="732">
        <f t="shared" si="0"/>
        <v>43.65</v>
      </c>
      <c r="F21" s="732">
        <v>47.7</v>
      </c>
      <c r="G21" s="732">
        <v>95</v>
      </c>
      <c r="H21" s="732">
        <f t="shared" si="1"/>
        <v>52</v>
      </c>
      <c r="I21" s="732">
        <v>41.25</v>
      </c>
      <c r="J21" s="732">
        <v>91</v>
      </c>
      <c r="K21" s="732">
        <f t="shared" si="2"/>
        <v>45.55</v>
      </c>
      <c r="N21" s="733">
        <v>14</v>
      </c>
      <c r="O21" s="733">
        <v>4.4000000000000004</v>
      </c>
      <c r="Q21" s="734">
        <v>83</v>
      </c>
      <c r="R21" s="734">
        <v>5</v>
      </c>
    </row>
    <row r="22" spans="1:18">
      <c r="A22" s="732"/>
      <c r="B22" s="732" t="s">
        <v>991</v>
      </c>
      <c r="C22" s="732">
        <v>41.65</v>
      </c>
      <c r="D22" s="732">
        <v>87.15</v>
      </c>
      <c r="E22" s="732">
        <f>C22+4.3</f>
        <v>45.949999999999996</v>
      </c>
      <c r="F22" s="732">
        <v>43.1</v>
      </c>
      <c r="G22" s="732">
        <v>95</v>
      </c>
      <c r="H22" s="732">
        <f t="shared" si="1"/>
        <v>47.4</v>
      </c>
      <c r="I22" s="732">
        <v>42.85</v>
      </c>
      <c r="J22" s="732">
        <v>91</v>
      </c>
      <c r="K22" s="732">
        <f t="shared" si="2"/>
        <v>47.15</v>
      </c>
      <c r="N22" s="733">
        <v>15</v>
      </c>
      <c r="O22" s="733">
        <v>4.8</v>
      </c>
      <c r="Q22" s="734">
        <v>84</v>
      </c>
      <c r="R22" s="734">
        <v>5</v>
      </c>
    </row>
    <row r="23" spans="1:18">
      <c r="A23" s="732"/>
      <c r="B23" s="732" t="s">
        <v>1044</v>
      </c>
      <c r="C23" s="732">
        <v>46.15</v>
      </c>
      <c r="D23" s="732"/>
      <c r="E23" s="732">
        <f>C23+4.3</f>
        <v>50.449999999999996</v>
      </c>
      <c r="F23" s="732">
        <v>52</v>
      </c>
      <c r="G23" s="732">
        <v>96</v>
      </c>
      <c r="H23" s="732">
        <f t="shared" si="1"/>
        <v>56.3</v>
      </c>
      <c r="I23" s="732">
        <v>44.7</v>
      </c>
      <c r="J23" s="732">
        <v>92</v>
      </c>
      <c r="K23" s="732">
        <f t="shared" si="2"/>
        <v>49</v>
      </c>
      <c r="N23" s="733">
        <v>16</v>
      </c>
      <c r="O23" s="733">
        <v>5.2</v>
      </c>
      <c r="Q23" s="734">
        <v>85</v>
      </c>
      <c r="R23" s="734">
        <v>6</v>
      </c>
    </row>
    <row r="24" spans="1:18">
      <c r="A24" s="732"/>
      <c r="B24" s="732" t="s">
        <v>1046</v>
      </c>
      <c r="C24" s="732">
        <v>46.15</v>
      </c>
      <c r="D24" s="732">
        <v>88.15</v>
      </c>
      <c r="E24" s="732">
        <f>C24+4.3</f>
        <v>50.449999999999996</v>
      </c>
      <c r="F24" s="732">
        <v>52</v>
      </c>
      <c r="G24" s="732">
        <v>96</v>
      </c>
      <c r="H24" s="732">
        <f t="shared" si="1"/>
        <v>56.3</v>
      </c>
      <c r="I24" s="732">
        <v>44.7</v>
      </c>
      <c r="J24" s="732">
        <v>92</v>
      </c>
      <c r="K24" s="732">
        <f t="shared" si="2"/>
        <v>49</v>
      </c>
      <c r="N24" s="733">
        <v>17</v>
      </c>
      <c r="O24" s="733">
        <v>5.6</v>
      </c>
      <c r="Q24" s="734">
        <v>86</v>
      </c>
      <c r="R24" s="734">
        <v>6</v>
      </c>
    </row>
    <row r="25" spans="1:18">
      <c r="A25" s="732"/>
      <c r="B25" s="732" t="s">
        <v>1008</v>
      </c>
      <c r="C25" s="732">
        <v>24.5</v>
      </c>
      <c r="D25" s="732"/>
      <c r="E25" s="732"/>
      <c r="F25" s="732">
        <v>24</v>
      </c>
      <c r="G25" s="732"/>
      <c r="H25" s="732"/>
      <c r="I25" s="732">
        <v>24</v>
      </c>
      <c r="J25" s="732"/>
      <c r="K25" s="732"/>
      <c r="N25" s="733">
        <v>18</v>
      </c>
      <c r="O25" s="733">
        <v>6</v>
      </c>
      <c r="Q25" s="734">
        <v>87</v>
      </c>
      <c r="R25" s="734">
        <v>7</v>
      </c>
    </row>
    <row r="26" spans="1:18">
      <c r="A26" s="732" t="s">
        <v>994</v>
      </c>
      <c r="B26" s="732"/>
      <c r="C26" s="732"/>
      <c r="D26" s="732"/>
      <c r="E26" s="732"/>
      <c r="F26" s="732"/>
      <c r="G26" s="732"/>
      <c r="H26" s="732"/>
      <c r="I26" s="732"/>
      <c r="J26" s="732"/>
      <c r="K26" s="732"/>
      <c r="N26" s="733">
        <v>19</v>
      </c>
      <c r="O26" s="733">
        <v>6.4</v>
      </c>
      <c r="Q26" s="734">
        <v>88</v>
      </c>
      <c r="R26" s="734">
        <v>7</v>
      </c>
    </row>
    <row r="27" spans="1:18">
      <c r="A27" s="732"/>
      <c r="B27" s="732" t="s">
        <v>1184</v>
      </c>
      <c r="C27" s="732">
        <v>41.65</v>
      </c>
      <c r="D27" s="732">
        <v>73.849999999999994</v>
      </c>
      <c r="E27" s="732"/>
      <c r="F27" s="732">
        <v>43.1</v>
      </c>
      <c r="G27" s="732">
        <v>81</v>
      </c>
      <c r="H27" s="732"/>
      <c r="I27" s="732">
        <v>42.85</v>
      </c>
      <c r="J27" s="732">
        <v>76</v>
      </c>
      <c r="K27" s="732"/>
      <c r="N27" s="733">
        <v>20</v>
      </c>
      <c r="O27" s="733">
        <v>6.8</v>
      </c>
      <c r="Q27" s="734">
        <v>89</v>
      </c>
      <c r="R27" s="734">
        <v>8</v>
      </c>
    </row>
    <row r="28" spans="1:18">
      <c r="A28" s="732"/>
      <c r="B28" s="732" t="s">
        <v>995</v>
      </c>
      <c r="C28" s="732">
        <v>40.35</v>
      </c>
      <c r="D28" s="732"/>
      <c r="E28" s="732"/>
      <c r="F28" s="732">
        <v>43.1</v>
      </c>
      <c r="G28" s="732"/>
      <c r="H28" s="732"/>
      <c r="I28" s="732">
        <v>42.25</v>
      </c>
      <c r="J28" s="732"/>
      <c r="K28" s="732"/>
      <c r="N28" s="733">
        <v>22</v>
      </c>
      <c r="O28" s="733">
        <v>7.2</v>
      </c>
      <c r="Q28" s="734">
        <v>90</v>
      </c>
      <c r="R28" s="734">
        <v>8</v>
      </c>
    </row>
    <row r="29" spans="1:18">
      <c r="A29" s="732"/>
      <c r="B29" s="732" t="s">
        <v>996</v>
      </c>
      <c r="C29" s="732">
        <v>41.25</v>
      </c>
      <c r="D29" s="732">
        <v>76.5</v>
      </c>
      <c r="E29" s="732"/>
      <c r="F29" s="732">
        <v>42.4</v>
      </c>
      <c r="G29" s="732">
        <v>80.75</v>
      </c>
      <c r="H29" s="732"/>
      <c r="I29" s="732">
        <v>40.799999999999997</v>
      </c>
      <c r="J29" s="732">
        <v>76</v>
      </c>
      <c r="K29" s="732"/>
      <c r="N29" s="733">
        <v>24</v>
      </c>
      <c r="O29" s="733">
        <v>7.6</v>
      </c>
      <c r="Q29" s="734">
        <v>91</v>
      </c>
      <c r="R29" s="734">
        <v>9</v>
      </c>
    </row>
    <row r="30" spans="1:18">
      <c r="A30" s="732"/>
      <c r="B30" s="732" t="s">
        <v>997</v>
      </c>
      <c r="C30" s="732">
        <v>41.75</v>
      </c>
      <c r="D30" s="732">
        <v>68.5</v>
      </c>
      <c r="E30" s="732"/>
      <c r="F30" s="732">
        <v>42.7</v>
      </c>
      <c r="G30" s="732">
        <v>76</v>
      </c>
      <c r="H30" s="732"/>
      <c r="I30" s="732">
        <v>41.95</v>
      </c>
      <c r="J30" s="732">
        <v>76</v>
      </c>
      <c r="K30" s="732"/>
      <c r="Q30" s="734">
        <v>92</v>
      </c>
      <c r="R30" s="734">
        <v>9</v>
      </c>
    </row>
    <row r="31" spans="1:18">
      <c r="A31" s="732"/>
      <c r="B31" s="732" t="s">
        <v>998</v>
      </c>
      <c r="C31" s="732">
        <v>40.65</v>
      </c>
      <c r="D31" s="732"/>
      <c r="E31" s="732"/>
      <c r="F31" s="732">
        <v>44.15</v>
      </c>
      <c r="G31" s="732"/>
      <c r="H31" s="732"/>
      <c r="I31" s="732">
        <v>41.65</v>
      </c>
      <c r="J31" s="732"/>
      <c r="K31" s="732"/>
      <c r="Q31" s="734">
        <v>93</v>
      </c>
      <c r="R31" s="734">
        <v>9</v>
      </c>
    </row>
    <row r="32" spans="1:18">
      <c r="A32" s="732"/>
      <c r="B32" s="732" t="s">
        <v>999</v>
      </c>
      <c r="C32" s="732">
        <v>41.05</v>
      </c>
      <c r="D32" s="732">
        <v>68.5</v>
      </c>
      <c r="E32" s="732"/>
      <c r="F32" s="732">
        <v>43.95</v>
      </c>
      <c r="G32" s="732">
        <v>80.75</v>
      </c>
      <c r="H32" s="732"/>
      <c r="I32" s="732">
        <v>41.65</v>
      </c>
      <c r="J32" s="732">
        <v>76</v>
      </c>
      <c r="K32" s="732"/>
      <c r="Q32" s="734">
        <v>94</v>
      </c>
      <c r="R32" s="734">
        <v>9</v>
      </c>
    </row>
    <row r="33" spans="1:18">
      <c r="A33" s="732"/>
      <c r="B33" s="732" t="s">
        <v>1000</v>
      </c>
      <c r="C33" s="732">
        <v>51.15</v>
      </c>
      <c r="D33" s="732"/>
      <c r="E33" s="732"/>
      <c r="F33" s="732">
        <v>51.15</v>
      </c>
      <c r="G33" s="732"/>
      <c r="H33" s="732"/>
      <c r="I33" s="732">
        <v>48.45</v>
      </c>
      <c r="J33" s="732"/>
      <c r="K33" s="732"/>
      <c r="Q33" s="734">
        <v>95</v>
      </c>
      <c r="R33" s="734">
        <v>9</v>
      </c>
    </row>
    <row r="34" spans="1:18">
      <c r="A34" s="732"/>
      <c r="B34" s="732" t="s">
        <v>1001</v>
      </c>
      <c r="C34" s="732">
        <v>42.5</v>
      </c>
      <c r="D34" s="732"/>
      <c r="E34" s="732"/>
      <c r="F34" s="732">
        <v>44.15</v>
      </c>
      <c r="G34" s="732"/>
      <c r="H34" s="732"/>
      <c r="I34" s="732">
        <v>42.05</v>
      </c>
      <c r="J34" s="732"/>
      <c r="K34" s="732"/>
      <c r="Q34" s="734">
        <v>96</v>
      </c>
      <c r="R34" s="734">
        <v>9</v>
      </c>
    </row>
    <row r="35" spans="1:18">
      <c r="A35" s="732"/>
      <c r="B35" s="732" t="s">
        <v>1002</v>
      </c>
      <c r="C35" s="732">
        <v>43.15</v>
      </c>
      <c r="D35" s="732"/>
      <c r="E35" s="732"/>
      <c r="F35" s="732">
        <v>43</v>
      </c>
      <c r="G35" s="732"/>
      <c r="H35" s="732"/>
      <c r="I35" s="732">
        <v>45.15</v>
      </c>
      <c r="J35" s="732"/>
      <c r="K35" s="732"/>
      <c r="Q35" s="734">
        <v>97</v>
      </c>
      <c r="R35" s="734">
        <v>9</v>
      </c>
    </row>
    <row r="36" spans="1:18">
      <c r="A36" s="732"/>
      <c r="B36" s="732" t="s">
        <v>1193</v>
      </c>
      <c r="C36" s="732">
        <v>41.3</v>
      </c>
      <c r="D36" s="732"/>
      <c r="E36" s="732"/>
      <c r="F36" s="732"/>
      <c r="G36" s="732"/>
      <c r="H36" s="732"/>
      <c r="I36" s="732"/>
      <c r="J36" s="732"/>
      <c r="K36" s="732"/>
      <c r="Q36" s="734">
        <v>99</v>
      </c>
      <c r="R36" s="734">
        <v>9</v>
      </c>
    </row>
    <row r="37" spans="1:18">
      <c r="F37" s="1368"/>
      <c r="G37" s="1368"/>
      <c r="Q37" s="734">
        <v>100</v>
      </c>
      <c r="R37" s="734">
        <v>9</v>
      </c>
    </row>
    <row r="38" spans="1:18">
      <c r="F38" s="1368"/>
      <c r="G38" s="1368"/>
      <c r="Q38" s="734"/>
      <c r="R38" s="734"/>
    </row>
    <row r="40" spans="1:18">
      <c r="K40" s="1368"/>
      <c r="L40" s="1368"/>
      <c r="M40" s="1368"/>
    </row>
    <row r="41" spans="1:18">
      <c r="K41" s="1368"/>
      <c r="L41" s="1368"/>
      <c r="M41" s="1368"/>
    </row>
    <row r="42" spans="1:18">
      <c r="A42" t="s">
        <v>905</v>
      </c>
      <c r="B42" t="s">
        <v>974</v>
      </c>
      <c r="G42" s="635"/>
      <c r="K42" s="1368"/>
      <c r="L42" s="1368"/>
      <c r="M42" s="1368"/>
    </row>
    <row r="43" spans="1:18">
      <c r="B43" t="s">
        <v>975</v>
      </c>
      <c r="K43" s="1368"/>
      <c r="L43" s="1368"/>
      <c r="M43" s="1368"/>
    </row>
    <row r="44" spans="1:18">
      <c r="K44" s="1368"/>
      <c r="L44" s="1368"/>
      <c r="M44" s="1368"/>
    </row>
    <row r="45" spans="1:18">
      <c r="A45" s="729" t="s">
        <v>869</v>
      </c>
      <c r="B45" s="729"/>
      <c r="C45" s="729"/>
      <c r="D45" s="729"/>
      <c r="E45" s="729" t="s">
        <v>855</v>
      </c>
      <c r="F45" s="729" t="s">
        <v>854</v>
      </c>
      <c r="G45" s="729" t="s">
        <v>866</v>
      </c>
      <c r="H45" s="729"/>
      <c r="K45" s="1368"/>
      <c r="L45" s="1368"/>
      <c r="M45" s="1368"/>
    </row>
    <row r="46" spans="1:18">
      <c r="A46" s="729"/>
      <c r="B46" s="729" t="s">
        <v>876</v>
      </c>
      <c r="C46" s="729"/>
      <c r="D46" s="729"/>
      <c r="E46" s="729"/>
      <c r="F46" s="729"/>
      <c r="G46" s="729"/>
      <c r="H46" s="729"/>
      <c r="K46" s="1368"/>
      <c r="L46" s="1368"/>
      <c r="M46" s="1368"/>
    </row>
    <row r="47" spans="1:18">
      <c r="A47" s="729"/>
      <c r="B47" s="729" t="s">
        <v>870</v>
      </c>
      <c r="C47" s="729"/>
      <c r="D47" s="729"/>
      <c r="E47" s="729">
        <v>27</v>
      </c>
      <c r="F47" s="729">
        <v>27.9</v>
      </c>
      <c r="G47" s="730"/>
      <c r="H47" s="729">
        <f>F47/100</f>
        <v>0.27899999999999997</v>
      </c>
      <c r="K47" s="1368"/>
      <c r="L47" s="1368"/>
      <c r="M47" s="1368"/>
    </row>
    <row r="48" spans="1:18">
      <c r="A48" s="729"/>
      <c r="B48" s="729" t="s">
        <v>871</v>
      </c>
      <c r="C48" s="729"/>
      <c r="D48" s="729"/>
      <c r="E48" s="729">
        <v>24</v>
      </c>
      <c r="F48" s="729">
        <v>29.2</v>
      </c>
      <c r="G48" s="730"/>
      <c r="H48" s="729">
        <f t="shared" ref="H48:H71" si="3">F48/100</f>
        <v>0.29199999999999998</v>
      </c>
      <c r="K48" s="1368"/>
      <c r="L48" s="1368"/>
      <c r="M48" s="1368"/>
    </row>
    <row r="49" spans="1:13">
      <c r="A49" s="729"/>
      <c r="B49" s="729" t="s">
        <v>872</v>
      </c>
      <c r="C49" s="729"/>
      <c r="D49" s="729"/>
      <c r="E49" s="729">
        <v>26</v>
      </c>
      <c r="F49" s="729">
        <v>39.25</v>
      </c>
      <c r="G49" s="730"/>
      <c r="H49" s="729">
        <f t="shared" si="3"/>
        <v>0.39250000000000002</v>
      </c>
      <c r="K49" s="1368"/>
      <c r="L49" s="1368"/>
      <c r="M49" s="1368"/>
    </row>
    <row r="50" spans="1:13">
      <c r="A50" s="729"/>
      <c r="B50" s="729" t="s">
        <v>873</v>
      </c>
      <c r="C50" s="729"/>
      <c r="D50" s="729"/>
      <c r="E50" s="729">
        <v>21</v>
      </c>
      <c r="F50" s="729">
        <v>38.950000000000003</v>
      </c>
      <c r="G50" s="730"/>
      <c r="H50" s="729">
        <f t="shared" si="3"/>
        <v>0.38950000000000001</v>
      </c>
      <c r="K50" s="1368"/>
      <c r="L50" s="1368"/>
      <c r="M50" s="1368"/>
    </row>
    <row r="51" spans="1:13">
      <c r="A51" s="729"/>
      <c r="B51" s="729" t="s">
        <v>874</v>
      </c>
      <c r="C51" s="729"/>
      <c r="D51" s="729"/>
      <c r="E51" s="729">
        <v>46</v>
      </c>
      <c r="F51" s="729">
        <v>44.4</v>
      </c>
      <c r="G51" s="730"/>
      <c r="H51" s="729">
        <f t="shared" si="3"/>
        <v>0.44400000000000001</v>
      </c>
    </row>
    <row r="52" spans="1:13">
      <c r="A52" s="729"/>
      <c r="B52" s="729" t="s">
        <v>875</v>
      </c>
      <c r="C52" s="729"/>
      <c r="D52" s="729"/>
      <c r="E52" s="729">
        <v>26</v>
      </c>
      <c r="F52" s="729">
        <v>57.9</v>
      </c>
      <c r="G52" s="730"/>
      <c r="H52" s="729">
        <f t="shared" si="3"/>
        <v>0.57899999999999996</v>
      </c>
    </row>
    <row r="53" spans="1:13">
      <c r="A53" s="729"/>
      <c r="B53" s="729"/>
      <c r="C53" s="729"/>
      <c r="D53" s="729"/>
      <c r="E53" s="729"/>
      <c r="F53" s="729"/>
      <c r="G53" s="730"/>
      <c r="H53" s="729"/>
    </row>
    <row r="54" spans="1:13">
      <c r="A54" s="729"/>
      <c r="B54" s="729" t="s">
        <v>1018</v>
      </c>
      <c r="C54" s="729"/>
      <c r="D54" s="729"/>
      <c r="E54" s="729"/>
      <c r="F54" s="729"/>
      <c r="G54" s="730"/>
      <c r="H54" s="729"/>
    </row>
    <row r="55" spans="1:13">
      <c r="A55" s="729"/>
      <c r="B55" s="729" t="s">
        <v>877</v>
      </c>
      <c r="C55" s="729"/>
      <c r="D55" s="729"/>
      <c r="E55" s="729"/>
      <c r="F55" s="731">
        <v>69</v>
      </c>
      <c r="G55" s="730"/>
      <c r="H55" s="729">
        <f t="shared" si="3"/>
        <v>0.69</v>
      </c>
    </row>
    <row r="56" spans="1:13">
      <c r="A56" s="729"/>
      <c r="B56" s="729" t="s">
        <v>1022</v>
      </c>
      <c r="C56" s="729"/>
      <c r="D56" s="729"/>
      <c r="E56" s="729"/>
      <c r="F56" s="730">
        <v>79.05</v>
      </c>
      <c r="G56" s="730"/>
      <c r="H56" s="729">
        <f t="shared" si="3"/>
        <v>0.79049999999999998</v>
      </c>
    </row>
    <row r="57" spans="1:13">
      <c r="A57" s="729"/>
      <c r="B57" s="729"/>
      <c r="C57" s="729"/>
      <c r="D57" s="729"/>
      <c r="E57" s="729"/>
      <c r="F57" s="729"/>
      <c r="G57" s="730"/>
      <c r="H57" s="729"/>
    </row>
    <row r="58" spans="1:13">
      <c r="A58" s="729"/>
      <c r="B58" s="729"/>
      <c r="C58" s="729"/>
      <c r="D58" s="729"/>
      <c r="E58" s="729"/>
      <c r="F58" s="729"/>
      <c r="G58" s="730"/>
      <c r="H58" s="729"/>
    </row>
    <row r="59" spans="1:13">
      <c r="A59" s="729"/>
      <c r="B59" s="729"/>
      <c r="C59" s="729"/>
      <c r="D59" s="729"/>
      <c r="E59" s="729"/>
      <c r="F59" s="729"/>
      <c r="G59" s="730"/>
      <c r="H59" s="729"/>
    </row>
    <row r="60" spans="1:13">
      <c r="A60" s="729"/>
      <c r="B60" s="729" t="s">
        <v>878</v>
      </c>
      <c r="C60" s="729"/>
      <c r="D60" s="729"/>
      <c r="E60" s="729"/>
      <c r="F60" s="729"/>
      <c r="G60" s="730"/>
      <c r="H60" s="729"/>
    </row>
    <row r="61" spans="1:13">
      <c r="A61" s="729"/>
      <c r="B61" s="729" t="s">
        <v>879</v>
      </c>
      <c r="C61" s="729"/>
      <c r="D61" s="729"/>
      <c r="E61" s="729">
        <v>46</v>
      </c>
      <c r="F61" s="1365">
        <v>62</v>
      </c>
      <c r="G61" s="729"/>
      <c r="H61" s="729">
        <f t="shared" si="3"/>
        <v>0.62</v>
      </c>
    </row>
    <row r="62" spans="1:13">
      <c r="A62" s="729"/>
      <c r="B62" s="729" t="s">
        <v>880</v>
      </c>
      <c r="C62" s="729"/>
      <c r="D62" s="729"/>
      <c r="E62" s="729">
        <v>26</v>
      </c>
      <c r="F62" s="729">
        <v>53.3</v>
      </c>
      <c r="G62" s="729"/>
      <c r="H62" s="729">
        <f t="shared" si="3"/>
        <v>0.53299999999999992</v>
      </c>
    </row>
    <row r="63" spans="1:13">
      <c r="A63" s="729"/>
      <c r="B63" s="729"/>
      <c r="C63" s="729"/>
      <c r="D63" s="729"/>
      <c r="E63" s="729"/>
      <c r="F63" s="729"/>
      <c r="G63" s="730"/>
      <c r="H63" s="729"/>
    </row>
    <row r="64" spans="1:13">
      <c r="A64" s="729"/>
      <c r="B64" s="729" t="s">
        <v>881</v>
      </c>
      <c r="C64" s="729"/>
      <c r="D64" s="729"/>
      <c r="E64" s="729"/>
      <c r="F64" s="729"/>
      <c r="G64" s="730"/>
      <c r="H64" s="729"/>
    </row>
    <row r="65" spans="1:8">
      <c r="A65" s="729"/>
      <c r="B65" s="729" t="s">
        <v>882</v>
      </c>
      <c r="C65" s="729"/>
      <c r="D65" s="729"/>
      <c r="E65" s="729">
        <v>60</v>
      </c>
      <c r="F65" s="729">
        <v>51.55</v>
      </c>
      <c r="G65" s="729"/>
      <c r="H65" s="729">
        <f t="shared" si="3"/>
        <v>0.51549999999999996</v>
      </c>
    </row>
    <row r="66" spans="1:8">
      <c r="A66" s="729"/>
      <c r="B66" s="729" t="s">
        <v>883</v>
      </c>
      <c r="C66" s="729"/>
      <c r="D66" s="729"/>
      <c r="E66" s="729">
        <v>40</v>
      </c>
      <c r="F66" s="729">
        <v>51.25</v>
      </c>
      <c r="G66" s="729"/>
      <c r="H66" s="729">
        <f t="shared" si="3"/>
        <v>0.51249999999999996</v>
      </c>
    </row>
    <row r="67" spans="1:8">
      <c r="A67" s="729"/>
      <c r="B67" s="729" t="s">
        <v>884</v>
      </c>
      <c r="C67" s="729"/>
      <c r="D67" s="729"/>
      <c r="E67" s="729">
        <v>30</v>
      </c>
      <c r="F67" s="729">
        <v>64.05</v>
      </c>
      <c r="G67" s="729"/>
      <c r="H67" s="729">
        <f t="shared" si="3"/>
        <v>0.64049999999999996</v>
      </c>
    </row>
    <row r="68" spans="1:8">
      <c r="A68" s="729"/>
      <c r="B68" s="729"/>
      <c r="C68" s="729"/>
      <c r="D68" s="729"/>
      <c r="E68" s="729"/>
      <c r="F68" s="729"/>
      <c r="G68" s="730"/>
      <c r="H68" s="729"/>
    </row>
    <row r="69" spans="1:8">
      <c r="A69" s="729"/>
      <c r="B69" s="729" t="s">
        <v>891</v>
      </c>
      <c r="C69" s="729"/>
      <c r="D69" s="729"/>
      <c r="E69" s="729"/>
      <c r="F69" s="729"/>
      <c r="G69" s="730"/>
      <c r="H69" s="729"/>
    </row>
    <row r="70" spans="1:8">
      <c r="A70" s="729"/>
      <c r="B70" s="729" t="s">
        <v>885</v>
      </c>
      <c r="C70" s="729"/>
      <c r="D70" s="729"/>
      <c r="E70" s="729">
        <v>15</v>
      </c>
      <c r="F70" s="729">
        <v>52.8</v>
      </c>
      <c r="G70" s="729"/>
      <c r="H70" s="729">
        <f t="shared" si="3"/>
        <v>0.52800000000000002</v>
      </c>
    </row>
    <row r="71" spans="1:8">
      <c r="A71" s="729"/>
      <c r="B71" s="729" t="s">
        <v>886</v>
      </c>
      <c r="C71" s="729"/>
      <c r="D71" s="729"/>
      <c r="E71" s="729">
        <v>29</v>
      </c>
      <c r="F71" s="729">
        <v>69.7</v>
      </c>
      <c r="G71" s="729"/>
      <c r="H71" s="729">
        <f t="shared" si="3"/>
        <v>0.69700000000000006</v>
      </c>
    </row>
    <row r="74" spans="1:8">
      <c r="A74" s="728" t="s">
        <v>892</v>
      </c>
      <c r="B74" s="728"/>
      <c r="C74" s="728"/>
      <c r="D74" s="728"/>
      <c r="E74" s="728"/>
      <c r="F74" s="728"/>
      <c r="G74" s="728"/>
    </row>
    <row r="75" spans="1:8">
      <c r="A75" s="728"/>
      <c r="B75" s="728" t="s">
        <v>893</v>
      </c>
      <c r="C75" s="728"/>
      <c r="D75" s="728"/>
      <c r="E75" s="728"/>
      <c r="F75" s="728"/>
      <c r="G75" s="728">
        <v>150.69999999999999</v>
      </c>
    </row>
    <row r="76" spans="1:8">
      <c r="A76" s="728"/>
      <c r="B76" s="728" t="s">
        <v>895</v>
      </c>
      <c r="C76" s="728"/>
      <c r="D76" s="728"/>
      <c r="E76" s="728"/>
      <c r="F76" s="728"/>
      <c r="G76" s="728">
        <v>120</v>
      </c>
    </row>
    <row r="77" spans="1:8">
      <c r="A77" s="728"/>
      <c r="B77" s="728" t="s">
        <v>894</v>
      </c>
      <c r="C77" s="728"/>
      <c r="D77" s="728"/>
      <c r="E77" s="728"/>
      <c r="F77" s="728"/>
      <c r="G77" s="728">
        <v>100</v>
      </c>
    </row>
    <row r="78" spans="1:8">
      <c r="A78" s="728"/>
      <c r="B78" s="728" t="s">
        <v>900</v>
      </c>
      <c r="C78" s="728"/>
      <c r="D78" s="728"/>
      <c r="E78" s="728"/>
      <c r="F78" s="728"/>
      <c r="G78" s="728">
        <v>44.7</v>
      </c>
    </row>
    <row r="79" spans="1:8">
      <c r="A79" s="728"/>
      <c r="B79" s="728" t="s">
        <v>1178</v>
      </c>
      <c r="C79" s="728"/>
      <c r="D79" s="728"/>
      <c r="E79" s="728"/>
      <c r="F79" s="728"/>
      <c r="G79" s="728">
        <v>144</v>
      </c>
    </row>
    <row r="80" spans="1:8">
      <c r="A80" s="728"/>
      <c r="B80" s="728" t="s">
        <v>1179</v>
      </c>
      <c r="C80" s="728"/>
      <c r="D80" s="728"/>
      <c r="E80" s="728"/>
      <c r="F80" s="728"/>
      <c r="G80" s="728">
        <v>33</v>
      </c>
    </row>
    <row r="81" spans="1:7">
      <c r="A81" s="728"/>
      <c r="B81" s="728" t="s">
        <v>896</v>
      </c>
      <c r="C81" s="728"/>
      <c r="D81" s="728"/>
      <c r="E81" s="728"/>
      <c r="F81" s="728"/>
      <c r="G81" s="728">
        <v>50.2</v>
      </c>
    </row>
    <row r="82" spans="1:7">
      <c r="A82" s="728"/>
      <c r="B82" s="728" t="s">
        <v>897</v>
      </c>
      <c r="C82" s="728"/>
      <c r="D82" s="728"/>
      <c r="E82" s="728"/>
      <c r="F82" s="728"/>
      <c r="G82" s="728">
        <v>52.4</v>
      </c>
    </row>
    <row r="83" spans="1:7">
      <c r="A83" s="728"/>
      <c r="B83" s="728" t="s">
        <v>898</v>
      </c>
      <c r="C83" s="728"/>
      <c r="D83" s="728"/>
      <c r="E83" s="728"/>
      <c r="F83" s="728"/>
      <c r="G83" s="728">
        <v>71.3</v>
      </c>
    </row>
    <row r="84" spans="1:7">
      <c r="A84" s="728"/>
      <c r="B84" s="728" t="s">
        <v>1010</v>
      </c>
      <c r="C84" s="728"/>
      <c r="D84" s="728"/>
      <c r="E84" s="728"/>
      <c r="F84" s="728"/>
      <c r="G84" s="728">
        <v>75</v>
      </c>
    </row>
    <row r="85" spans="1:7">
      <c r="A85" s="728"/>
      <c r="B85" s="728" t="s">
        <v>899</v>
      </c>
      <c r="C85" s="728"/>
      <c r="D85" s="728"/>
      <c r="E85" s="728"/>
      <c r="F85" s="728"/>
      <c r="G85" s="728">
        <v>114</v>
      </c>
    </row>
    <row r="86" spans="1:7">
      <c r="A86" s="728"/>
      <c r="B86" s="728" t="s">
        <v>1182</v>
      </c>
      <c r="C86" s="728"/>
      <c r="D86" s="728"/>
      <c r="E86" s="728"/>
      <c r="F86" s="728"/>
      <c r="G86" s="728">
        <v>57</v>
      </c>
    </row>
    <row r="88" spans="1:7">
      <c r="A88" t="s">
        <v>903</v>
      </c>
    </row>
    <row r="92" spans="1:7">
      <c r="A92" s="735" t="s">
        <v>904</v>
      </c>
      <c r="B92" s="735"/>
      <c r="C92" s="735"/>
      <c r="D92" s="735"/>
      <c r="E92" s="735"/>
      <c r="F92" s="735" t="s">
        <v>910</v>
      </c>
      <c r="G92" s="735"/>
    </row>
    <row r="93" spans="1:7">
      <c r="A93" s="735"/>
      <c r="B93" s="735" t="s">
        <v>905</v>
      </c>
      <c r="C93" s="735"/>
      <c r="D93" s="735"/>
      <c r="E93" s="735"/>
      <c r="F93" s="735"/>
      <c r="G93" s="735">
        <v>0</v>
      </c>
    </row>
    <row r="94" spans="1:7">
      <c r="A94" s="735"/>
      <c r="B94" s="735" t="s">
        <v>907</v>
      </c>
      <c r="C94" s="735"/>
      <c r="D94" s="735"/>
      <c r="E94" s="735"/>
      <c r="F94" s="735">
        <v>5.5</v>
      </c>
      <c r="G94" s="735">
        <v>3</v>
      </c>
    </row>
    <row r="95" spans="1:7">
      <c r="A95" s="735"/>
      <c r="B95" s="735" t="s">
        <v>906</v>
      </c>
      <c r="C95" s="735"/>
      <c r="D95" s="735"/>
      <c r="E95" s="735"/>
      <c r="F95" s="735">
        <v>10.5</v>
      </c>
      <c r="G95" s="735">
        <v>6</v>
      </c>
    </row>
    <row r="96" spans="1:7">
      <c r="A96" s="735"/>
      <c r="B96" s="735"/>
      <c r="C96" s="735"/>
      <c r="D96" s="735"/>
      <c r="E96" s="735"/>
      <c r="F96" s="735"/>
      <c r="G96" s="735"/>
    </row>
    <row r="97" spans="1:7">
      <c r="A97" s="735" t="s">
        <v>911</v>
      </c>
      <c r="B97" s="735"/>
      <c r="C97" s="735"/>
      <c r="D97" s="735"/>
      <c r="E97" s="735"/>
      <c r="F97" s="735"/>
      <c r="G97" s="735" t="s">
        <v>915</v>
      </c>
    </row>
    <row r="98" spans="1:7">
      <c r="A98" s="735"/>
      <c r="B98" s="735"/>
      <c r="C98" s="735"/>
      <c r="D98" s="735"/>
      <c r="E98" s="735"/>
      <c r="F98" s="735"/>
      <c r="G98" s="735"/>
    </row>
    <row r="99" spans="1:7">
      <c r="A99" s="735"/>
      <c r="B99" s="735" t="s">
        <v>912</v>
      </c>
      <c r="C99" s="735"/>
      <c r="D99" s="735"/>
      <c r="E99" s="735"/>
      <c r="F99" s="735"/>
      <c r="G99" s="735">
        <v>0.05</v>
      </c>
    </row>
    <row r="100" spans="1:7">
      <c r="A100" s="735"/>
      <c r="B100" s="735" t="s">
        <v>913</v>
      </c>
      <c r="C100" s="735"/>
      <c r="D100" s="735"/>
      <c r="E100" s="735"/>
      <c r="F100" s="735"/>
      <c r="G100" s="735">
        <v>1.35</v>
      </c>
    </row>
    <row r="101" spans="1:7">
      <c r="A101" s="735"/>
      <c r="B101" s="735" t="s">
        <v>914</v>
      </c>
      <c r="C101" s="735"/>
      <c r="D101" s="735"/>
      <c r="E101" s="735"/>
      <c r="F101" s="735"/>
      <c r="G101" s="735">
        <v>0.18</v>
      </c>
    </row>
    <row r="102" spans="1:7">
      <c r="A102" s="735"/>
      <c r="B102" s="735" t="s">
        <v>947</v>
      </c>
      <c r="C102" s="735"/>
      <c r="D102" s="735"/>
      <c r="E102" s="735"/>
      <c r="F102" s="735"/>
      <c r="G102" s="735"/>
    </row>
    <row r="103" spans="1:7">
      <c r="A103" s="735"/>
      <c r="B103" s="735" t="s">
        <v>958</v>
      </c>
      <c r="C103" s="735"/>
      <c r="D103" s="735"/>
      <c r="E103" s="735"/>
      <c r="F103" s="735"/>
      <c r="G103" s="735">
        <v>0.02</v>
      </c>
    </row>
    <row r="104" spans="1:7">
      <c r="A104" s="735"/>
      <c r="B104" s="735" t="s">
        <v>1188</v>
      </c>
      <c r="C104" s="735"/>
      <c r="D104" s="735"/>
      <c r="E104" s="735"/>
      <c r="F104" s="735"/>
      <c r="G104" s="735">
        <v>0.01</v>
      </c>
    </row>
    <row r="105" spans="1:7">
      <c r="A105" s="735"/>
      <c r="B105" s="735"/>
      <c r="C105" s="735"/>
      <c r="D105" s="735"/>
      <c r="E105" s="735"/>
      <c r="F105" s="735"/>
      <c r="G105" s="735"/>
    </row>
    <row r="106" spans="1:7">
      <c r="A106" s="735" t="s">
        <v>918</v>
      </c>
      <c r="B106" s="735"/>
      <c r="C106" s="735"/>
      <c r="D106" s="735"/>
      <c r="E106" s="735"/>
      <c r="F106" s="735"/>
      <c r="G106" s="735"/>
    </row>
    <row r="107" spans="1:7">
      <c r="A107" s="735"/>
      <c r="B107" s="735" t="s">
        <v>919</v>
      </c>
      <c r="C107" s="735"/>
      <c r="D107" s="735"/>
      <c r="E107" s="735"/>
      <c r="F107" s="735"/>
      <c r="G107" s="735"/>
    </row>
    <row r="108" spans="1:7">
      <c r="A108" s="735"/>
      <c r="B108" s="735" t="s">
        <v>920</v>
      </c>
      <c r="C108" s="735"/>
      <c r="D108" s="735"/>
      <c r="E108" s="735"/>
      <c r="F108" s="735"/>
      <c r="G108" s="735"/>
    </row>
    <row r="109" spans="1:7">
      <c r="A109" s="735"/>
      <c r="B109" s="735" t="s">
        <v>892</v>
      </c>
      <c r="C109" s="735"/>
      <c r="D109" s="735"/>
      <c r="E109" s="735"/>
      <c r="F109" s="735"/>
      <c r="G109" s="735"/>
    </row>
    <row r="110" spans="1:7">
      <c r="A110" s="735"/>
      <c r="B110" s="735" t="s">
        <v>721</v>
      </c>
      <c r="C110" s="735"/>
      <c r="D110" s="735"/>
      <c r="E110" s="735"/>
      <c r="F110" s="735"/>
      <c r="G110" s="735"/>
    </row>
    <row r="111" spans="1:7">
      <c r="A111" s="735"/>
      <c r="B111" s="735" t="s">
        <v>921</v>
      </c>
      <c r="C111" s="735"/>
      <c r="D111" s="735"/>
      <c r="E111" s="735"/>
      <c r="F111" s="735"/>
      <c r="G111" s="735"/>
    </row>
    <row r="112" spans="1:7">
      <c r="A112" s="735"/>
      <c r="B112" s="735" t="s">
        <v>922</v>
      </c>
      <c r="C112" s="735"/>
      <c r="D112" s="735"/>
      <c r="E112" s="735"/>
      <c r="F112" s="735"/>
      <c r="G112" s="735"/>
    </row>
    <row r="113" spans="1:7">
      <c r="A113" s="735"/>
      <c r="B113" s="735" t="s">
        <v>923</v>
      </c>
      <c r="C113" s="735"/>
      <c r="D113" s="735"/>
      <c r="E113" s="735"/>
      <c r="F113" s="735"/>
      <c r="G113" s="735"/>
    </row>
    <row r="114" spans="1:7">
      <c r="A114" s="735"/>
      <c r="B114" s="735" t="s">
        <v>924</v>
      </c>
      <c r="C114" s="735"/>
      <c r="D114" s="735"/>
      <c r="E114" s="735"/>
      <c r="F114" s="735"/>
      <c r="G114" s="735"/>
    </row>
    <row r="115" spans="1:7">
      <c r="A115" s="735"/>
      <c r="B115" s="735" t="s">
        <v>925</v>
      </c>
      <c r="C115" s="735"/>
      <c r="D115" s="735"/>
      <c r="E115" s="735"/>
      <c r="F115" s="735"/>
      <c r="G115" s="735"/>
    </row>
    <row r="116" spans="1:7">
      <c r="A116" s="735"/>
      <c r="B116" s="735" t="s">
        <v>926</v>
      </c>
      <c r="C116" s="735"/>
      <c r="D116" s="735"/>
      <c r="E116" s="735"/>
      <c r="F116" s="735"/>
      <c r="G116" s="735"/>
    </row>
    <row r="117" spans="1:7">
      <c r="A117" s="735"/>
      <c r="B117" s="735"/>
      <c r="C117" s="735"/>
      <c r="D117" s="735"/>
      <c r="E117" s="735"/>
      <c r="F117" s="735"/>
      <c r="G117" s="735"/>
    </row>
    <row r="118" spans="1:7">
      <c r="A118" s="735" t="s">
        <v>929</v>
      </c>
      <c r="B118" s="735"/>
      <c r="C118" s="735"/>
      <c r="D118" s="735"/>
      <c r="E118" s="735"/>
      <c r="F118" s="735"/>
      <c r="G118" s="735"/>
    </row>
    <row r="119" spans="1:7">
      <c r="A119" s="735"/>
      <c r="B119" s="735"/>
      <c r="C119" s="735"/>
      <c r="D119" s="735"/>
      <c r="E119" s="735"/>
      <c r="F119" s="735"/>
      <c r="G119" s="735"/>
    </row>
    <row r="120" spans="1:7">
      <c r="A120" s="735"/>
      <c r="B120" s="735"/>
      <c r="C120" s="735"/>
      <c r="D120" s="735"/>
      <c r="E120" s="735"/>
      <c r="F120" s="735"/>
      <c r="G120" s="735"/>
    </row>
    <row r="121" spans="1:7">
      <c r="A121" s="735" t="s">
        <v>935</v>
      </c>
      <c r="B121" s="735"/>
      <c r="C121" s="735"/>
      <c r="D121" s="735"/>
      <c r="E121" s="735"/>
      <c r="F121" s="735"/>
      <c r="G121" s="735"/>
    </row>
    <row r="122" spans="1:7">
      <c r="A122" s="735"/>
      <c r="B122" s="735" t="s">
        <v>1007</v>
      </c>
      <c r="C122" s="735"/>
      <c r="D122" s="735"/>
      <c r="E122" s="735"/>
      <c r="F122" s="735"/>
      <c r="G122" s="735"/>
    </row>
    <row r="123" spans="1:7">
      <c r="A123" s="735"/>
      <c r="B123" s="735"/>
      <c r="C123" s="735"/>
      <c r="D123" s="735"/>
      <c r="E123" s="735"/>
      <c r="F123" s="735"/>
      <c r="G123" s="735"/>
    </row>
    <row r="124" spans="1:7">
      <c r="A124" s="735"/>
      <c r="B124" s="735" t="s">
        <v>939</v>
      </c>
      <c r="C124" s="735"/>
      <c r="D124" s="735"/>
      <c r="E124" s="735"/>
      <c r="F124" s="735"/>
      <c r="G124" s="735"/>
    </row>
    <row r="125" spans="1:7">
      <c r="A125" s="735"/>
      <c r="B125" s="735" t="s">
        <v>1042</v>
      </c>
      <c r="C125" s="735"/>
      <c r="D125" s="735"/>
      <c r="E125" s="735"/>
      <c r="F125" s="735"/>
      <c r="G125" s="735"/>
    </row>
    <row r="126" spans="1:7">
      <c r="A126" s="735"/>
      <c r="B126" s="735" t="s">
        <v>1043</v>
      </c>
      <c r="C126" s="735"/>
      <c r="D126" s="735"/>
      <c r="E126" s="735"/>
      <c r="F126" s="735"/>
      <c r="G126" s="735"/>
    </row>
  </sheetData>
  <sheetProtection password="AD0F" sheet="1" objects="1" scenarios="1"/>
  <mergeCells count="3">
    <mergeCell ref="C6:E6"/>
    <mergeCell ref="F6:H6"/>
    <mergeCell ref="I6:K6"/>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2"/>
  <sheetViews>
    <sheetView zoomScaleNormal="100" workbookViewId="0">
      <selection activeCell="F43" sqref="F43"/>
    </sheetView>
  </sheetViews>
  <sheetFormatPr baseColWidth="10" defaultRowHeight="14.25"/>
  <cols>
    <col min="1" max="1" width="11" style="659"/>
    <col min="2" max="2" width="25.875" style="659" customWidth="1"/>
    <col min="3" max="3" width="14.875" style="659" bestFit="1" customWidth="1"/>
    <col min="4" max="16384" width="11" style="659"/>
  </cols>
  <sheetData>
    <row r="1" spans="1:13">
      <c r="A1" s="658"/>
      <c r="B1" s="658"/>
      <c r="C1" s="658"/>
      <c r="D1" s="658"/>
      <c r="E1" s="658"/>
      <c r="F1" s="658"/>
      <c r="G1" s="658"/>
      <c r="H1" s="658"/>
      <c r="I1" s="658"/>
      <c r="J1" s="658"/>
      <c r="K1" s="658"/>
      <c r="L1" s="658"/>
      <c r="M1" s="658"/>
    </row>
    <row r="2" spans="1:13">
      <c r="A2" s="658"/>
      <c r="B2" s="658"/>
      <c r="C2" s="658"/>
      <c r="D2" s="658"/>
      <c r="E2" s="658"/>
      <c r="F2" s="658"/>
      <c r="G2" s="658"/>
      <c r="H2" s="658"/>
      <c r="I2" s="658"/>
      <c r="J2" s="658"/>
      <c r="K2" s="658"/>
      <c r="L2" s="658"/>
      <c r="M2" s="658"/>
    </row>
    <row r="3" spans="1:13">
      <c r="A3" s="658"/>
      <c r="B3" s="658"/>
      <c r="C3" s="658"/>
      <c r="D3" s="658"/>
      <c r="E3" s="658"/>
      <c r="F3" s="658"/>
      <c r="G3" s="658"/>
      <c r="H3" s="658"/>
      <c r="I3" s="658"/>
      <c r="J3" s="658"/>
      <c r="K3" s="658"/>
      <c r="L3" s="658"/>
      <c r="M3" s="658"/>
    </row>
    <row r="4" spans="1:13">
      <c r="A4" s="658"/>
      <c r="B4" s="658"/>
      <c r="C4" s="658"/>
      <c r="D4" s="658"/>
      <c r="E4" s="658"/>
      <c r="F4" s="658"/>
      <c r="G4" s="658"/>
      <c r="H4" s="658"/>
      <c r="I4" s="658"/>
      <c r="J4" s="658"/>
      <c r="K4" s="658"/>
      <c r="L4" s="658"/>
      <c r="M4" s="658"/>
    </row>
    <row r="5" spans="1:13">
      <c r="A5" s="658"/>
      <c r="B5" s="658"/>
      <c r="C5" s="658"/>
      <c r="D5" s="658"/>
      <c r="E5" s="658"/>
      <c r="F5" s="658"/>
      <c r="G5" s="658"/>
      <c r="H5" s="658"/>
      <c r="I5" s="658"/>
      <c r="J5" s="658"/>
      <c r="K5" s="658"/>
      <c r="L5" s="658"/>
      <c r="M5" s="658"/>
    </row>
    <row r="6" spans="1:13">
      <c r="A6" s="658"/>
      <c r="B6" s="658"/>
      <c r="C6" s="658"/>
      <c r="D6" s="658"/>
      <c r="E6" s="658"/>
      <c r="F6" s="658"/>
      <c r="G6" s="658"/>
      <c r="H6" s="658"/>
      <c r="I6" s="658"/>
      <c r="J6" s="658"/>
      <c r="K6" s="658"/>
      <c r="L6" s="658"/>
      <c r="M6" s="658"/>
    </row>
    <row r="7" spans="1:13">
      <c r="A7" s="658"/>
      <c r="B7" s="658"/>
      <c r="C7" s="658"/>
      <c r="D7" s="658"/>
      <c r="E7" s="658"/>
      <c r="F7" s="658"/>
      <c r="G7" s="658"/>
      <c r="H7" s="658"/>
      <c r="I7" s="658"/>
      <c r="J7" s="658"/>
      <c r="K7" s="658"/>
      <c r="L7" s="658"/>
      <c r="M7" s="658"/>
    </row>
    <row r="8" spans="1:13">
      <c r="A8" s="658"/>
      <c r="B8" s="658"/>
      <c r="C8" s="658"/>
      <c r="D8" s="658"/>
      <c r="E8" s="658"/>
      <c r="F8" s="658"/>
      <c r="G8" s="658"/>
      <c r="H8" s="658"/>
      <c r="I8" s="658"/>
      <c r="J8" s="658"/>
      <c r="K8" s="658"/>
      <c r="L8" s="658"/>
      <c r="M8" s="658"/>
    </row>
    <row r="9" spans="1:13">
      <c r="A9" s="658"/>
      <c r="B9" s="658"/>
      <c r="C9" s="658"/>
      <c r="D9" s="658"/>
      <c r="E9" s="658"/>
      <c r="F9" s="658"/>
      <c r="G9" s="658"/>
      <c r="H9" s="658"/>
      <c r="I9" s="658"/>
      <c r="J9" s="658"/>
      <c r="K9" s="658"/>
      <c r="L9" s="658"/>
      <c r="M9" s="658"/>
    </row>
    <row r="10" spans="1:13">
      <c r="A10" s="658"/>
      <c r="B10" s="658"/>
      <c r="C10" s="658"/>
      <c r="D10" s="658"/>
      <c r="E10" s="658"/>
      <c r="F10" s="658"/>
      <c r="G10" s="658"/>
      <c r="H10" s="658"/>
      <c r="I10" s="658"/>
      <c r="J10" s="658"/>
      <c r="K10" s="658"/>
      <c r="L10" s="658"/>
      <c r="M10" s="658"/>
    </row>
    <row r="11" spans="1:13">
      <c r="A11" s="658"/>
      <c r="B11" s="658"/>
      <c r="C11" s="658"/>
      <c r="D11" s="658"/>
      <c r="E11" s="658"/>
      <c r="F11" s="658"/>
      <c r="G11" s="658"/>
      <c r="H11" s="658"/>
      <c r="I11" s="658"/>
      <c r="J11" s="658"/>
      <c r="K11" s="658"/>
      <c r="L11" s="658"/>
      <c r="M11" s="658"/>
    </row>
    <row r="12" spans="1:13">
      <c r="A12" s="658"/>
      <c r="B12" s="658"/>
      <c r="C12" s="658"/>
      <c r="D12" s="658"/>
      <c r="E12" s="658"/>
      <c r="F12" s="658"/>
      <c r="G12" s="658"/>
      <c r="H12" s="658"/>
      <c r="I12" s="658"/>
      <c r="J12" s="658"/>
      <c r="K12" s="658"/>
      <c r="L12" s="658"/>
      <c r="M12" s="658"/>
    </row>
    <row r="13" spans="1:13">
      <c r="A13" s="658"/>
      <c r="B13" s="658"/>
      <c r="C13" s="658"/>
      <c r="D13" s="658"/>
      <c r="E13" s="658"/>
      <c r="F13" s="658"/>
      <c r="G13" s="658"/>
      <c r="H13" s="658"/>
      <c r="I13" s="658"/>
      <c r="J13" s="658"/>
      <c r="K13" s="658"/>
      <c r="L13" s="658"/>
      <c r="M13" s="658"/>
    </row>
    <row r="14" spans="1:13">
      <c r="A14" s="658"/>
      <c r="B14" s="658"/>
      <c r="C14" s="658"/>
      <c r="D14" s="658"/>
      <c r="E14" s="658"/>
      <c r="F14" s="658"/>
      <c r="G14" s="658"/>
      <c r="H14" s="658"/>
      <c r="I14" s="658"/>
      <c r="J14" s="658"/>
      <c r="K14" s="658"/>
      <c r="L14" s="658"/>
      <c r="M14" s="658"/>
    </row>
    <row r="15" spans="1:13">
      <c r="A15" s="658"/>
      <c r="B15" s="658"/>
      <c r="C15" s="658"/>
      <c r="D15" s="658"/>
      <c r="E15" s="658"/>
      <c r="F15" s="658"/>
      <c r="G15" s="658"/>
      <c r="H15" s="658"/>
      <c r="I15" s="658"/>
      <c r="J15" s="658"/>
      <c r="K15" s="658"/>
      <c r="L15" s="658"/>
      <c r="M15" s="658"/>
    </row>
    <row r="16" spans="1:13">
      <c r="A16" s="658"/>
      <c r="B16" s="658"/>
      <c r="C16" s="658"/>
      <c r="D16" s="658"/>
      <c r="E16" s="658"/>
      <c r="F16" s="658"/>
      <c r="G16" s="658"/>
      <c r="H16" s="658"/>
      <c r="I16" s="658"/>
      <c r="J16" s="658"/>
      <c r="K16" s="658"/>
      <c r="L16" s="658"/>
      <c r="M16" s="658"/>
    </row>
    <row r="17" spans="1:13">
      <c r="A17" s="658"/>
      <c r="B17" s="658"/>
      <c r="C17" s="658"/>
      <c r="D17" s="658"/>
      <c r="E17" s="658"/>
      <c r="F17" s="658"/>
      <c r="G17" s="658"/>
      <c r="H17" s="658"/>
      <c r="I17" s="658"/>
      <c r="J17" s="658"/>
      <c r="K17" s="658"/>
      <c r="L17" s="658"/>
      <c r="M17" s="658"/>
    </row>
    <row r="18" spans="1:13">
      <c r="A18" s="658"/>
      <c r="B18" s="658"/>
      <c r="C18" s="658"/>
      <c r="D18" s="658"/>
      <c r="E18" s="658"/>
      <c r="F18" s="658"/>
      <c r="G18" s="658"/>
      <c r="H18" s="658"/>
      <c r="I18" s="658"/>
      <c r="J18" s="658"/>
      <c r="K18" s="658"/>
      <c r="L18" s="658"/>
      <c r="M18" s="658"/>
    </row>
    <row r="19" spans="1:13">
      <c r="A19" s="658"/>
      <c r="B19" s="658"/>
      <c r="C19" s="658"/>
      <c r="D19" s="658"/>
      <c r="E19" s="658"/>
      <c r="F19" s="658"/>
      <c r="G19" s="658"/>
      <c r="H19" s="658"/>
      <c r="I19" s="658"/>
      <c r="J19" s="658"/>
      <c r="K19" s="658"/>
      <c r="L19" s="658"/>
      <c r="M19" s="658"/>
    </row>
    <row r="20" spans="1:13">
      <c r="A20" s="658"/>
      <c r="B20" s="658"/>
      <c r="C20" s="658"/>
      <c r="D20" s="658"/>
      <c r="E20" s="658"/>
      <c r="F20" s="658"/>
      <c r="G20" s="658"/>
      <c r="H20" s="658"/>
      <c r="I20" s="658"/>
      <c r="J20" s="658"/>
      <c r="K20" s="658"/>
      <c r="L20" s="658"/>
      <c r="M20" s="658"/>
    </row>
    <row r="21" spans="1:13">
      <c r="A21" s="658"/>
      <c r="B21" s="658"/>
      <c r="C21" s="658"/>
      <c r="D21" s="658"/>
      <c r="E21" s="658"/>
      <c r="F21" s="658"/>
      <c r="G21" s="658"/>
      <c r="H21" s="658"/>
      <c r="I21" s="658"/>
      <c r="J21" s="658"/>
      <c r="K21" s="658"/>
      <c r="L21" s="658"/>
      <c r="M21" s="658"/>
    </row>
    <row r="22" spans="1:13">
      <c r="A22" s="658"/>
      <c r="B22" s="658"/>
      <c r="C22" s="658"/>
      <c r="D22" s="658"/>
      <c r="E22" s="658"/>
      <c r="F22" s="658"/>
      <c r="G22" s="658"/>
      <c r="H22" s="658"/>
      <c r="I22" s="658"/>
      <c r="J22" s="658"/>
      <c r="K22" s="658"/>
      <c r="L22" s="658"/>
      <c r="M22" s="658"/>
    </row>
    <row r="23" spans="1:13">
      <c r="A23" s="658"/>
      <c r="B23" s="658"/>
      <c r="C23" s="658"/>
      <c r="D23" s="658"/>
      <c r="E23" s="658"/>
      <c r="F23" s="658"/>
      <c r="G23" s="658"/>
      <c r="H23" s="658"/>
      <c r="I23" s="658"/>
      <c r="J23" s="658"/>
      <c r="K23" s="658"/>
      <c r="L23" s="658"/>
      <c r="M23" s="658"/>
    </row>
    <row r="24" spans="1:13">
      <c r="A24" s="658"/>
      <c r="B24" s="658"/>
      <c r="C24" s="658"/>
      <c r="D24" s="658"/>
      <c r="E24" s="658"/>
      <c r="F24" s="658"/>
      <c r="G24" s="658"/>
      <c r="H24" s="658"/>
      <c r="I24" s="658"/>
      <c r="J24" s="658"/>
      <c r="K24" s="658"/>
      <c r="L24" s="658"/>
      <c r="M24" s="658"/>
    </row>
    <row r="25" spans="1:13">
      <c r="A25" s="658"/>
      <c r="B25" s="658"/>
      <c r="C25" s="658"/>
      <c r="D25" s="658"/>
      <c r="E25" s="658"/>
      <c r="F25" s="658"/>
      <c r="G25" s="658"/>
      <c r="H25" s="658"/>
      <c r="I25" s="658"/>
      <c r="J25" s="658"/>
      <c r="K25" s="658"/>
      <c r="L25" s="658"/>
      <c r="M25" s="658"/>
    </row>
    <row r="26" spans="1:13">
      <c r="A26" s="658"/>
      <c r="B26" s="658"/>
      <c r="C26" s="658"/>
      <c r="D26" s="658"/>
      <c r="E26" s="658"/>
      <c r="F26" s="658"/>
      <c r="G26" s="658"/>
      <c r="H26" s="658"/>
      <c r="I26" s="658"/>
      <c r="J26" s="658"/>
      <c r="K26" s="658"/>
      <c r="L26" s="658"/>
      <c r="M26" s="658"/>
    </row>
    <row r="27" spans="1:13">
      <c r="A27" s="658"/>
      <c r="B27" s="658"/>
      <c r="C27" s="658"/>
      <c r="D27" s="658"/>
      <c r="E27" s="658"/>
      <c r="F27" s="658"/>
      <c r="G27" s="658"/>
      <c r="H27" s="658"/>
      <c r="I27" s="658"/>
      <c r="J27" s="658"/>
      <c r="K27" s="658"/>
      <c r="L27" s="658"/>
      <c r="M27" s="658"/>
    </row>
    <row r="28" spans="1:13">
      <c r="A28" s="658"/>
      <c r="B28" s="658"/>
      <c r="C28" s="658"/>
      <c r="D28" s="658"/>
      <c r="E28" s="658"/>
      <c r="F28" s="658"/>
      <c r="G28" s="658"/>
      <c r="H28" s="658"/>
      <c r="I28" s="658"/>
      <c r="J28" s="658"/>
      <c r="K28" s="658"/>
      <c r="L28" s="658"/>
      <c r="M28" s="658"/>
    </row>
    <row r="29" spans="1:13">
      <c r="A29" s="658"/>
      <c r="B29" s="658"/>
      <c r="C29" s="658"/>
      <c r="D29" s="658"/>
      <c r="E29" s="658"/>
      <c r="F29" s="658"/>
      <c r="G29" s="658"/>
      <c r="H29" s="658"/>
      <c r="I29" s="658"/>
      <c r="J29" s="658"/>
      <c r="K29" s="658"/>
      <c r="L29" s="658"/>
      <c r="M29" s="658"/>
    </row>
    <row r="30" spans="1:13">
      <c r="A30" s="658"/>
      <c r="B30" s="658"/>
      <c r="C30" s="658"/>
      <c r="D30" s="658"/>
      <c r="E30" s="658"/>
      <c r="F30" s="658"/>
      <c r="G30" s="658"/>
      <c r="H30" s="658"/>
      <c r="I30" s="658"/>
      <c r="J30" s="658"/>
      <c r="K30" s="658"/>
      <c r="L30" s="658"/>
      <c r="M30" s="658"/>
    </row>
    <row r="31" spans="1:13">
      <c r="A31" s="658"/>
      <c r="B31" s="658"/>
      <c r="C31" s="658"/>
      <c r="D31" s="658"/>
      <c r="E31" s="658"/>
      <c r="F31" s="658"/>
      <c r="G31" s="658"/>
      <c r="H31" s="658"/>
      <c r="I31" s="658"/>
      <c r="J31" s="658"/>
      <c r="K31" s="658"/>
      <c r="L31" s="658"/>
      <c r="M31" s="658"/>
    </row>
    <row r="32" spans="1:13">
      <c r="A32" s="658"/>
      <c r="B32" s="658"/>
      <c r="C32" s="658"/>
      <c r="D32" s="658"/>
      <c r="E32" s="658"/>
      <c r="F32" s="658"/>
      <c r="G32" s="658"/>
      <c r="H32" s="658"/>
      <c r="I32" s="658"/>
      <c r="J32" s="658"/>
      <c r="K32" s="658"/>
      <c r="L32" s="658"/>
      <c r="M32" s="658"/>
    </row>
    <row r="33" spans="1:13">
      <c r="A33" s="658"/>
      <c r="B33" s="658"/>
      <c r="C33" s="658"/>
      <c r="D33" s="658"/>
      <c r="E33" s="658"/>
      <c r="F33" s="658"/>
      <c r="G33" s="658"/>
      <c r="H33" s="658"/>
      <c r="I33" s="658"/>
      <c r="J33" s="658"/>
      <c r="K33" s="658"/>
      <c r="L33" s="658"/>
      <c r="M33" s="658"/>
    </row>
    <row r="34" spans="1:13">
      <c r="A34" s="658"/>
      <c r="B34" s="658"/>
      <c r="C34" s="658"/>
      <c r="D34" s="658"/>
      <c r="E34" s="658"/>
      <c r="F34" s="658"/>
      <c r="G34" s="658"/>
      <c r="H34" s="658"/>
      <c r="I34" s="658"/>
      <c r="J34" s="658"/>
      <c r="K34" s="658"/>
      <c r="L34" s="658"/>
      <c r="M34" s="658"/>
    </row>
    <row r="35" spans="1:13" ht="15" thickBot="1">
      <c r="A35" s="658"/>
      <c r="B35" s="658"/>
      <c r="C35" s="658"/>
      <c r="D35" s="658"/>
      <c r="E35" s="658"/>
      <c r="F35" s="658"/>
      <c r="G35" s="658"/>
      <c r="H35" s="658"/>
      <c r="I35" s="658"/>
      <c r="J35" s="658"/>
      <c r="K35" s="658"/>
      <c r="L35" s="658"/>
      <c r="M35" s="658"/>
    </row>
    <row r="36" spans="1:13" ht="15" thickBot="1">
      <c r="A36" s="658"/>
      <c r="B36" s="660" t="s">
        <v>954</v>
      </c>
      <c r="C36" s="661" t="s">
        <v>955</v>
      </c>
      <c r="D36" s="658"/>
      <c r="E36" s="658"/>
      <c r="F36" s="658"/>
      <c r="G36" s="658"/>
      <c r="H36" s="658"/>
      <c r="I36" s="658"/>
      <c r="J36" s="658"/>
      <c r="K36" s="658"/>
      <c r="L36" s="658"/>
      <c r="M36" s="658"/>
    </row>
    <row r="37" spans="1:13">
      <c r="A37" s="658"/>
      <c r="B37" s="662" t="s">
        <v>1037</v>
      </c>
      <c r="C37" s="663">
        <f>SUM('VOKO Kart.2017'!P33:P35,'VOKO Kart.2017'!P38:P40,'VOKO Kart.2017'!P43:P45,'VOKO Kart.2017'!P48:P50,'VOKO Kart.2017'!P53:P55)</f>
        <v>0</v>
      </c>
      <c r="D37" s="658"/>
      <c r="E37" s="658"/>
      <c r="F37" s="658"/>
      <c r="G37" s="658"/>
      <c r="H37" s="658"/>
      <c r="I37" s="658"/>
      <c r="J37" s="658"/>
      <c r="K37" s="658"/>
      <c r="L37" s="658"/>
      <c r="M37" s="658"/>
    </row>
    <row r="38" spans="1:13">
      <c r="A38" s="658"/>
      <c r="B38" s="664" t="s">
        <v>1038</v>
      </c>
      <c r="C38" s="1373">
        <f>SUM('VOKO Kart.2017'!P58:P65)</f>
        <v>0</v>
      </c>
      <c r="D38" s="658"/>
      <c r="E38" s="658"/>
      <c r="F38" s="658"/>
      <c r="G38" s="658"/>
      <c r="H38" s="658"/>
      <c r="I38" s="658"/>
      <c r="J38" s="658"/>
      <c r="K38" s="658"/>
      <c r="L38" s="658"/>
      <c r="M38" s="658"/>
    </row>
    <row r="39" spans="1:13">
      <c r="A39" s="658"/>
      <c r="B39" s="664" t="s">
        <v>903</v>
      </c>
      <c r="C39" s="1373">
        <f>SUM('VOKO Kart.2017'!P76:P78)</f>
        <v>0</v>
      </c>
      <c r="D39" s="658"/>
      <c r="E39" s="658"/>
      <c r="F39" s="658"/>
      <c r="G39" s="658"/>
      <c r="H39" s="658"/>
      <c r="I39" s="658"/>
      <c r="J39" s="658"/>
      <c r="K39" s="658"/>
      <c r="L39" s="658"/>
      <c r="M39" s="658"/>
    </row>
    <row r="40" spans="1:13">
      <c r="A40" s="658"/>
      <c r="B40" s="664" t="s">
        <v>863</v>
      </c>
      <c r="C40" s="1373">
        <f>SUM('VOKO Kart.2017'!P29)</f>
        <v>0</v>
      </c>
      <c r="D40" s="658"/>
      <c r="E40" s="658"/>
      <c r="F40" s="658"/>
      <c r="G40" s="658"/>
      <c r="H40" s="658"/>
      <c r="I40" s="658"/>
      <c r="J40" s="658"/>
      <c r="K40" s="658"/>
      <c r="L40" s="658"/>
      <c r="M40" s="658"/>
    </row>
    <row r="41" spans="1:13">
      <c r="A41" s="658"/>
      <c r="B41" s="664" t="s">
        <v>956</v>
      </c>
      <c r="C41" s="1363">
        <f>SUM('VOKO Kart.2017'!P81)</f>
        <v>0</v>
      </c>
      <c r="D41" s="658"/>
      <c r="E41" s="658"/>
      <c r="F41" s="658"/>
      <c r="G41" s="658"/>
      <c r="H41" s="658"/>
      <c r="I41" s="658"/>
      <c r="J41" s="658"/>
      <c r="K41" s="658"/>
      <c r="L41" s="658"/>
      <c r="M41" s="658"/>
    </row>
    <row r="42" spans="1:13">
      <c r="A42" s="658"/>
      <c r="B42" s="664" t="s">
        <v>957</v>
      </c>
      <c r="C42" s="665" t="e">
        <f>SUM('VOKO Kart.2017'!P84:P89)</f>
        <v>#N/A</v>
      </c>
      <c r="D42" s="658"/>
      <c r="E42" s="658"/>
      <c r="F42" s="658"/>
      <c r="G42" s="658"/>
      <c r="H42" s="658"/>
      <c r="I42" s="658"/>
      <c r="J42" s="658"/>
      <c r="K42" s="658"/>
      <c r="L42" s="658"/>
      <c r="M42" s="658"/>
    </row>
    <row r="43" spans="1:13">
      <c r="A43" s="658"/>
      <c r="B43" s="664" t="s">
        <v>918</v>
      </c>
      <c r="C43" s="665">
        <f>SUM('VOKO Kart.2017'!P95:P100)</f>
        <v>0</v>
      </c>
      <c r="D43" s="658"/>
      <c r="E43" s="658"/>
      <c r="F43" s="658"/>
      <c r="G43" s="658"/>
      <c r="H43" s="658"/>
      <c r="I43" s="658"/>
      <c r="J43" s="658"/>
      <c r="K43" s="658"/>
      <c r="L43" s="658"/>
      <c r="M43" s="658"/>
    </row>
    <row r="44" spans="1:13">
      <c r="A44" s="658"/>
      <c r="B44" s="664" t="s">
        <v>946</v>
      </c>
      <c r="C44" s="665">
        <f>SUM('VOKO Kart.2017'!P108:P113)</f>
        <v>0</v>
      </c>
      <c r="D44" s="658"/>
      <c r="E44" s="658"/>
      <c r="F44" s="658"/>
      <c r="G44" s="658"/>
      <c r="H44" s="658"/>
      <c r="I44" s="658"/>
      <c r="J44" s="658"/>
      <c r="K44" s="658"/>
      <c r="L44" s="658"/>
      <c r="M44" s="658"/>
    </row>
    <row r="45" spans="1:13">
      <c r="A45" s="658"/>
      <c r="B45" s="664" t="s">
        <v>1035</v>
      </c>
      <c r="C45" s="665">
        <f>SUM('VOKO Kart.2017'!P116:P122)</f>
        <v>0</v>
      </c>
      <c r="D45" s="658"/>
      <c r="E45" s="658"/>
      <c r="F45" s="658"/>
      <c r="G45" s="658"/>
      <c r="H45" s="658"/>
      <c r="I45" s="658"/>
      <c r="J45" s="658"/>
      <c r="K45" s="658"/>
      <c r="L45" s="658"/>
      <c r="M45" s="658"/>
    </row>
    <row r="46" spans="1:13">
      <c r="A46" s="658"/>
      <c r="B46" s="664" t="s">
        <v>938</v>
      </c>
      <c r="C46" s="1373">
        <f>SUM('VOKO Kart.2017'!P125:P129)</f>
        <v>0</v>
      </c>
      <c r="D46" s="658"/>
      <c r="E46" s="658"/>
      <c r="F46" s="658"/>
      <c r="G46" s="658"/>
      <c r="H46" s="658"/>
      <c r="I46" s="658"/>
      <c r="J46" s="658"/>
      <c r="K46" s="658"/>
      <c r="L46" s="658"/>
      <c r="M46" s="658"/>
    </row>
    <row r="47" spans="1:13">
      <c r="A47" s="658"/>
      <c r="B47" s="664" t="s">
        <v>931</v>
      </c>
      <c r="C47" s="665">
        <f>SUM('VOKO Kart.2017'!P132:P135)</f>
        <v>0</v>
      </c>
      <c r="D47" s="658"/>
      <c r="E47" s="658"/>
      <c r="F47" s="658"/>
      <c r="G47" s="658"/>
      <c r="H47" s="658"/>
      <c r="I47" s="658"/>
      <c r="J47" s="658"/>
      <c r="K47" s="658"/>
      <c r="L47" s="658"/>
      <c r="M47" s="658"/>
    </row>
    <row r="48" spans="1:13">
      <c r="A48" s="658"/>
      <c r="B48" s="664" t="s">
        <v>933</v>
      </c>
      <c r="C48" s="666">
        <f>SUM('VOKO Kart.2017'!P142:P145)</f>
        <v>0</v>
      </c>
      <c r="D48" s="658"/>
      <c r="E48" s="658"/>
      <c r="F48" s="658"/>
      <c r="G48" s="658"/>
      <c r="H48" s="658"/>
      <c r="I48" s="658"/>
      <c r="J48" s="658"/>
      <c r="K48" s="658"/>
      <c r="L48" s="658"/>
      <c r="M48" s="658"/>
    </row>
    <row r="49" spans="1:13">
      <c r="A49" s="658"/>
      <c r="B49" s="664" t="s">
        <v>1036</v>
      </c>
      <c r="C49" s="665">
        <f>'VOKO Kart.2017'!P138</f>
        <v>0</v>
      </c>
      <c r="D49" s="658"/>
      <c r="E49" s="658"/>
      <c r="F49" s="658"/>
      <c r="G49" s="658"/>
      <c r="H49" s="658"/>
      <c r="I49" s="658"/>
      <c r="J49" s="658"/>
      <c r="K49" s="658"/>
      <c r="L49" s="658"/>
      <c r="M49" s="658"/>
    </row>
    <row r="50" spans="1:13" ht="15" thickBot="1">
      <c r="A50" s="658"/>
      <c r="B50" s="667" t="s">
        <v>935</v>
      </c>
      <c r="C50" s="1374">
        <f>SUM('VOKO Kart.2017'!P148:P152)</f>
        <v>0</v>
      </c>
      <c r="D50" s="658"/>
      <c r="E50" s="658"/>
      <c r="F50" s="658"/>
      <c r="G50" s="658"/>
      <c r="H50" s="658"/>
      <c r="I50" s="658"/>
      <c r="J50" s="658"/>
      <c r="K50" s="658"/>
      <c r="L50" s="658"/>
      <c r="M50" s="658"/>
    </row>
    <row r="51" spans="1:13" ht="15" thickBot="1">
      <c r="A51" s="658"/>
      <c r="B51" s="661" t="s">
        <v>1021</v>
      </c>
      <c r="C51" s="1362" t="e">
        <f>SUM(C37:C50)</f>
        <v>#N/A</v>
      </c>
      <c r="D51" s="658"/>
      <c r="E51" s="658"/>
      <c r="F51" s="658"/>
      <c r="G51" s="658"/>
      <c r="H51" s="658"/>
      <c r="I51" s="658"/>
      <c r="J51" s="658"/>
      <c r="K51" s="658"/>
      <c r="L51" s="658"/>
      <c r="M51" s="658"/>
    </row>
    <row r="52" spans="1:13">
      <c r="A52" s="658"/>
      <c r="B52" s="658"/>
      <c r="C52" s="658"/>
      <c r="D52" s="658"/>
      <c r="E52" s="658"/>
      <c r="F52" s="658"/>
      <c r="G52" s="658"/>
      <c r="H52" s="658"/>
      <c r="I52" s="658"/>
      <c r="J52" s="658"/>
      <c r="K52" s="658"/>
      <c r="L52" s="658"/>
      <c r="M52" s="658"/>
    </row>
    <row r="53" spans="1:13">
      <c r="A53" s="658"/>
      <c r="B53" s="658"/>
      <c r="C53" s="658"/>
      <c r="D53" s="658"/>
      <c r="E53" s="658"/>
      <c r="F53" s="658"/>
      <c r="G53" s="658"/>
      <c r="H53" s="658"/>
      <c r="I53" s="658"/>
      <c r="J53" s="658"/>
      <c r="K53" s="658"/>
      <c r="L53" s="658"/>
      <c r="M53" s="658"/>
    </row>
    <row r="54" spans="1:13">
      <c r="A54" s="658"/>
      <c r="B54" s="658"/>
      <c r="C54" s="658"/>
      <c r="D54" s="658"/>
      <c r="E54" s="658"/>
      <c r="F54" s="658"/>
      <c r="G54" s="658"/>
      <c r="H54" s="658"/>
      <c r="I54" s="658"/>
      <c r="J54" s="658"/>
      <c r="K54" s="658"/>
      <c r="L54" s="658"/>
      <c r="M54" s="658"/>
    </row>
    <row r="55" spans="1:13">
      <c r="A55" s="658"/>
      <c r="B55" s="658"/>
      <c r="C55" s="658"/>
      <c r="D55" s="658"/>
      <c r="E55" s="658"/>
      <c r="F55" s="658"/>
      <c r="G55" s="658"/>
      <c r="H55" s="658"/>
      <c r="I55" s="658"/>
      <c r="J55" s="658"/>
      <c r="K55" s="658"/>
      <c r="L55" s="658"/>
      <c r="M55" s="658"/>
    </row>
    <row r="56" spans="1:13">
      <c r="A56" s="658"/>
      <c r="B56" s="658"/>
      <c r="C56" s="658"/>
      <c r="D56" s="658"/>
      <c r="E56" s="658"/>
      <c r="F56" s="658"/>
      <c r="G56" s="658"/>
      <c r="H56" s="658"/>
      <c r="I56" s="658"/>
      <c r="J56" s="658"/>
      <c r="K56" s="658"/>
      <c r="L56" s="658"/>
      <c r="M56" s="658"/>
    </row>
    <row r="57" spans="1:13">
      <c r="A57" s="658"/>
      <c r="B57" s="658"/>
      <c r="C57" s="658"/>
      <c r="D57" s="658"/>
      <c r="E57" s="658"/>
      <c r="F57" s="658"/>
      <c r="G57" s="658"/>
      <c r="H57" s="658"/>
      <c r="I57" s="658"/>
      <c r="J57" s="658"/>
      <c r="K57" s="658"/>
      <c r="L57" s="658"/>
      <c r="M57" s="658"/>
    </row>
    <row r="58" spans="1:13">
      <c r="A58" s="658"/>
      <c r="B58" s="658"/>
      <c r="C58" s="658"/>
      <c r="D58" s="658"/>
      <c r="E58" s="658"/>
      <c r="F58" s="658"/>
      <c r="G58" s="658"/>
      <c r="H58" s="658"/>
      <c r="I58" s="658"/>
      <c r="J58" s="658"/>
      <c r="K58" s="658"/>
      <c r="L58" s="658"/>
      <c r="M58" s="658"/>
    </row>
    <row r="59" spans="1:13">
      <c r="A59" s="658"/>
      <c r="B59" s="658"/>
      <c r="C59" s="658"/>
      <c r="D59" s="658"/>
      <c r="E59" s="658"/>
      <c r="F59" s="658"/>
      <c r="G59" s="658"/>
      <c r="H59" s="658"/>
      <c r="I59" s="658"/>
      <c r="J59" s="658"/>
      <c r="K59" s="658"/>
      <c r="L59" s="658"/>
      <c r="M59" s="658"/>
    </row>
    <row r="60" spans="1:13">
      <c r="A60" s="658"/>
      <c r="B60" s="658"/>
      <c r="C60" s="658"/>
      <c r="D60" s="658"/>
      <c r="E60" s="658"/>
      <c r="F60" s="658"/>
      <c r="G60" s="658"/>
      <c r="H60" s="658"/>
      <c r="I60" s="658"/>
      <c r="J60" s="658"/>
      <c r="K60" s="658"/>
      <c r="L60" s="658"/>
      <c r="M60" s="658"/>
    </row>
    <row r="61" spans="1:13">
      <c r="A61" s="658"/>
      <c r="B61" s="658"/>
      <c r="C61" s="658"/>
      <c r="D61" s="658"/>
      <c r="E61" s="658"/>
      <c r="F61" s="658"/>
      <c r="G61" s="658"/>
      <c r="H61" s="658"/>
      <c r="I61" s="658"/>
      <c r="J61" s="658"/>
      <c r="K61" s="658"/>
      <c r="L61" s="658"/>
      <c r="M61" s="658"/>
    </row>
    <row r="62" spans="1:13">
      <c r="A62" s="658"/>
      <c r="B62" s="658"/>
      <c r="C62" s="658"/>
      <c r="D62" s="658"/>
      <c r="E62" s="658"/>
      <c r="F62" s="658"/>
      <c r="G62" s="658"/>
      <c r="H62" s="658"/>
      <c r="I62" s="658"/>
      <c r="J62" s="658"/>
      <c r="K62" s="658"/>
      <c r="L62" s="658"/>
      <c r="M62" s="658"/>
    </row>
    <row r="63" spans="1:13">
      <c r="A63" s="658"/>
      <c r="B63" s="658"/>
      <c r="C63" s="658"/>
      <c r="D63" s="658"/>
      <c r="E63" s="658"/>
      <c r="F63" s="658"/>
      <c r="G63" s="658"/>
      <c r="H63" s="658"/>
      <c r="I63" s="658"/>
      <c r="J63" s="658"/>
      <c r="K63" s="658"/>
      <c r="L63" s="658"/>
      <c r="M63" s="658"/>
    </row>
    <row r="64" spans="1:13">
      <c r="A64" s="658"/>
      <c r="B64" s="658"/>
      <c r="C64" s="658"/>
      <c r="D64" s="658"/>
      <c r="E64" s="658"/>
      <c r="F64" s="658"/>
      <c r="G64" s="658"/>
      <c r="H64" s="658"/>
      <c r="I64" s="658"/>
      <c r="J64" s="658"/>
      <c r="K64" s="658"/>
      <c r="L64" s="658"/>
      <c r="M64" s="658"/>
    </row>
    <row r="65" spans="1:13">
      <c r="A65" s="658"/>
      <c r="B65" s="658"/>
      <c r="C65" s="658"/>
      <c r="D65" s="658"/>
      <c r="E65" s="658"/>
      <c r="F65" s="658"/>
      <c r="G65" s="658"/>
      <c r="H65" s="658"/>
      <c r="I65" s="658"/>
      <c r="J65" s="658"/>
      <c r="K65" s="658"/>
      <c r="L65" s="658"/>
      <c r="M65" s="658"/>
    </row>
    <row r="66" spans="1:13">
      <c r="A66" s="658"/>
      <c r="B66" s="658"/>
      <c r="C66" s="658"/>
      <c r="D66" s="658"/>
      <c r="E66" s="658"/>
      <c r="F66" s="658"/>
      <c r="G66" s="658"/>
      <c r="H66" s="658"/>
      <c r="I66" s="658"/>
      <c r="J66" s="658"/>
      <c r="K66" s="658"/>
      <c r="L66" s="658"/>
      <c r="M66" s="658"/>
    </row>
    <row r="67" spans="1:13">
      <c r="A67" s="658"/>
      <c r="B67" s="658"/>
      <c r="C67" s="658"/>
      <c r="D67" s="658"/>
      <c r="E67" s="658"/>
      <c r="F67" s="658"/>
      <c r="G67" s="658"/>
      <c r="H67" s="658"/>
      <c r="I67" s="658"/>
      <c r="J67" s="658"/>
      <c r="K67" s="658"/>
      <c r="L67" s="658"/>
      <c r="M67" s="658"/>
    </row>
    <row r="68" spans="1:13">
      <c r="A68" s="658"/>
      <c r="B68" s="658"/>
      <c r="C68" s="658"/>
      <c r="D68" s="658"/>
      <c r="E68" s="658"/>
      <c r="F68" s="658"/>
      <c r="G68" s="658"/>
      <c r="H68" s="658"/>
      <c r="I68" s="658"/>
      <c r="J68" s="658"/>
      <c r="K68" s="658"/>
      <c r="L68" s="658"/>
      <c r="M68" s="658"/>
    </row>
    <row r="69" spans="1:13">
      <c r="A69" s="658"/>
      <c r="B69" s="658"/>
      <c r="C69" s="658"/>
      <c r="D69" s="658"/>
      <c r="E69" s="658"/>
      <c r="F69" s="658"/>
      <c r="G69" s="658"/>
      <c r="H69" s="658"/>
      <c r="I69" s="658"/>
      <c r="J69" s="658"/>
      <c r="K69" s="658"/>
      <c r="L69" s="658"/>
      <c r="M69" s="658"/>
    </row>
    <row r="70" spans="1:13">
      <c r="A70" s="658"/>
      <c r="B70" s="658"/>
      <c r="C70" s="658"/>
      <c r="D70" s="658"/>
      <c r="E70" s="658"/>
      <c r="F70" s="658"/>
      <c r="G70" s="658"/>
      <c r="H70" s="658"/>
      <c r="I70" s="658"/>
      <c r="J70" s="658"/>
      <c r="K70" s="658"/>
      <c r="L70" s="658"/>
      <c r="M70" s="658"/>
    </row>
    <row r="71" spans="1:13">
      <c r="A71" s="658"/>
      <c r="B71" s="658"/>
      <c r="C71" s="658"/>
      <c r="D71" s="658"/>
      <c r="E71" s="658"/>
      <c r="F71" s="658"/>
      <c r="G71" s="658"/>
      <c r="H71" s="658"/>
      <c r="I71" s="658"/>
      <c r="J71" s="658"/>
      <c r="K71" s="658"/>
      <c r="L71" s="658"/>
      <c r="M71" s="658"/>
    </row>
    <row r="72" spans="1:13">
      <c r="A72" s="658"/>
      <c r="B72" s="658"/>
      <c r="C72" s="658"/>
      <c r="D72" s="658"/>
      <c r="E72" s="658"/>
      <c r="F72" s="658"/>
      <c r="G72" s="658"/>
      <c r="H72" s="658"/>
      <c r="I72" s="658"/>
      <c r="J72" s="658"/>
      <c r="K72" s="658"/>
      <c r="L72" s="658"/>
      <c r="M72" s="658"/>
    </row>
    <row r="73" spans="1:13">
      <c r="A73" s="658"/>
      <c r="B73" s="658"/>
      <c r="C73" s="658"/>
      <c r="D73" s="658"/>
      <c r="E73" s="658"/>
      <c r="F73" s="658"/>
      <c r="G73" s="658"/>
      <c r="H73" s="658"/>
      <c r="I73" s="658"/>
      <c r="J73" s="658"/>
      <c r="K73" s="658"/>
      <c r="L73" s="658"/>
      <c r="M73" s="658"/>
    </row>
    <row r="74" spans="1:13">
      <c r="A74" s="658"/>
      <c r="B74" s="658"/>
      <c r="C74" s="658"/>
      <c r="D74" s="658"/>
      <c r="E74" s="658"/>
      <c r="F74" s="658"/>
      <c r="G74" s="658"/>
      <c r="H74" s="658"/>
      <c r="I74" s="658"/>
      <c r="J74" s="658"/>
      <c r="K74" s="658"/>
      <c r="L74" s="658"/>
      <c r="M74" s="658"/>
    </row>
    <row r="75" spans="1:13">
      <c r="A75" s="658"/>
      <c r="B75" s="658"/>
      <c r="C75" s="658"/>
      <c r="D75" s="658"/>
      <c r="E75" s="658"/>
      <c r="F75" s="658"/>
      <c r="G75" s="658"/>
      <c r="H75" s="658"/>
      <c r="I75" s="658"/>
      <c r="J75" s="658"/>
      <c r="K75" s="658"/>
      <c r="L75" s="658"/>
      <c r="M75" s="658"/>
    </row>
    <row r="76" spans="1:13">
      <c r="A76" s="658"/>
      <c r="B76" s="658"/>
      <c r="C76" s="658"/>
      <c r="D76" s="658"/>
      <c r="E76" s="658"/>
      <c r="F76" s="658"/>
      <c r="G76" s="658"/>
      <c r="H76" s="658"/>
      <c r="I76" s="658"/>
      <c r="J76" s="658"/>
      <c r="K76" s="658"/>
      <c r="L76" s="658"/>
      <c r="M76" s="658"/>
    </row>
    <row r="77" spans="1:13">
      <c r="A77" s="658"/>
      <c r="B77" s="658"/>
      <c r="C77" s="658"/>
      <c r="D77" s="658"/>
      <c r="E77" s="658"/>
      <c r="F77" s="658"/>
      <c r="G77" s="658"/>
      <c r="H77" s="658"/>
      <c r="I77" s="658"/>
      <c r="J77" s="658"/>
      <c r="K77" s="658"/>
      <c r="L77" s="658"/>
      <c r="M77" s="658"/>
    </row>
    <row r="78" spans="1:13">
      <c r="A78" s="658"/>
      <c r="B78" s="658"/>
      <c r="C78" s="658"/>
      <c r="D78" s="658"/>
      <c r="E78" s="658"/>
      <c r="F78" s="658"/>
      <c r="G78" s="658"/>
      <c r="H78" s="658"/>
      <c r="I78" s="658"/>
      <c r="J78" s="658"/>
      <c r="K78" s="658"/>
      <c r="L78" s="658"/>
      <c r="M78" s="658"/>
    </row>
    <row r="79" spans="1:13">
      <c r="A79" s="658"/>
      <c r="B79" s="658"/>
      <c r="C79" s="658"/>
      <c r="D79" s="658"/>
      <c r="E79" s="658"/>
      <c r="F79" s="658"/>
      <c r="G79" s="658"/>
      <c r="H79" s="658"/>
      <c r="I79" s="658"/>
      <c r="J79" s="658"/>
      <c r="K79" s="658"/>
      <c r="L79" s="658"/>
      <c r="M79" s="658"/>
    </row>
    <row r="80" spans="1:13">
      <c r="A80" s="658"/>
      <c r="B80" s="658"/>
      <c r="C80" s="658"/>
      <c r="D80" s="658"/>
      <c r="E80" s="658"/>
      <c r="F80" s="658"/>
      <c r="G80" s="658"/>
      <c r="H80" s="658"/>
      <c r="I80" s="658"/>
      <c r="J80" s="658"/>
      <c r="K80" s="658"/>
      <c r="L80" s="658"/>
      <c r="M80" s="658"/>
    </row>
    <row r="81" spans="1:13">
      <c r="A81" s="658"/>
      <c r="B81" s="658"/>
      <c r="C81" s="658"/>
      <c r="D81" s="658"/>
      <c r="E81" s="658"/>
      <c r="F81" s="658"/>
      <c r="G81" s="658"/>
      <c r="H81" s="658"/>
      <c r="I81" s="658"/>
      <c r="J81" s="658"/>
      <c r="K81" s="658"/>
      <c r="L81" s="658"/>
      <c r="M81" s="658"/>
    </row>
    <row r="82" spans="1:13">
      <c r="A82" s="658"/>
      <c r="B82" s="658"/>
      <c r="C82" s="658"/>
      <c r="D82" s="658"/>
      <c r="E82" s="658"/>
      <c r="F82" s="658"/>
      <c r="G82" s="658"/>
      <c r="H82" s="658"/>
      <c r="I82" s="658"/>
      <c r="J82" s="658"/>
      <c r="K82" s="658"/>
      <c r="L82" s="658"/>
      <c r="M82" s="658"/>
    </row>
    <row r="83" spans="1:13">
      <c r="A83" s="658"/>
      <c r="B83" s="658"/>
      <c r="C83" s="658"/>
      <c r="D83" s="658"/>
      <c r="E83" s="658"/>
      <c r="F83" s="658"/>
      <c r="G83" s="658"/>
      <c r="H83" s="658"/>
      <c r="I83" s="658"/>
      <c r="J83" s="658"/>
      <c r="K83" s="658"/>
      <c r="L83" s="658"/>
      <c r="M83" s="658"/>
    </row>
    <row r="84" spans="1:13">
      <c r="A84" s="658"/>
      <c r="B84" s="658"/>
      <c r="C84" s="658"/>
      <c r="D84" s="658"/>
      <c r="E84" s="658"/>
      <c r="F84" s="658"/>
      <c r="G84" s="658"/>
      <c r="H84" s="658"/>
      <c r="I84" s="658"/>
      <c r="J84" s="658"/>
      <c r="K84" s="658"/>
      <c r="L84" s="658"/>
      <c r="M84" s="658"/>
    </row>
    <row r="85" spans="1:13">
      <c r="A85" s="658"/>
      <c r="B85" s="658"/>
      <c r="C85" s="658"/>
      <c r="D85" s="658"/>
      <c r="E85" s="658"/>
      <c r="F85" s="658"/>
      <c r="G85" s="658"/>
      <c r="H85" s="658"/>
      <c r="I85" s="658"/>
      <c r="J85" s="658"/>
      <c r="K85" s="658"/>
      <c r="L85" s="658"/>
      <c r="M85" s="658"/>
    </row>
    <row r="86" spans="1:13">
      <c r="A86" s="658"/>
      <c r="B86" s="658"/>
      <c r="C86" s="658"/>
      <c r="D86" s="658"/>
      <c r="E86" s="658"/>
      <c r="F86" s="658"/>
      <c r="G86" s="658"/>
      <c r="H86" s="658"/>
      <c r="I86" s="658"/>
      <c r="J86" s="658"/>
      <c r="K86" s="658"/>
      <c r="L86" s="658"/>
      <c r="M86" s="658"/>
    </row>
    <row r="87" spans="1:13">
      <c r="A87" s="658"/>
      <c r="B87" s="658"/>
      <c r="C87" s="658"/>
      <c r="D87" s="658"/>
      <c r="E87" s="658"/>
      <c r="F87" s="658"/>
      <c r="G87" s="658"/>
      <c r="H87" s="658"/>
      <c r="I87" s="658"/>
      <c r="J87" s="658"/>
      <c r="K87" s="658"/>
      <c r="L87" s="658"/>
      <c r="M87" s="658"/>
    </row>
    <row r="88" spans="1:13">
      <c r="A88" s="658"/>
      <c r="B88" s="658"/>
      <c r="C88" s="658"/>
      <c r="D88" s="658"/>
      <c r="E88" s="658"/>
      <c r="F88" s="658"/>
      <c r="G88" s="658"/>
      <c r="H88" s="658"/>
      <c r="I88" s="658"/>
      <c r="J88" s="658"/>
      <c r="K88" s="658"/>
      <c r="L88" s="658"/>
      <c r="M88" s="658"/>
    </row>
    <row r="89" spans="1:13">
      <c r="A89" s="658"/>
      <c r="B89" s="658"/>
      <c r="C89" s="658"/>
      <c r="D89" s="658"/>
      <c r="E89" s="658"/>
      <c r="F89" s="658"/>
      <c r="G89" s="658"/>
      <c r="H89" s="658"/>
      <c r="I89" s="658"/>
      <c r="J89" s="658"/>
      <c r="K89" s="658"/>
      <c r="L89" s="658"/>
      <c r="M89" s="658"/>
    </row>
    <row r="90" spans="1:13">
      <c r="A90" s="658"/>
      <c r="B90" s="658"/>
      <c r="C90" s="658"/>
      <c r="D90" s="658"/>
      <c r="E90" s="658"/>
      <c r="F90" s="658"/>
      <c r="G90" s="658"/>
      <c r="H90" s="658"/>
      <c r="I90" s="658"/>
      <c r="J90" s="658"/>
      <c r="K90" s="658"/>
      <c r="L90" s="658"/>
      <c r="M90" s="658"/>
    </row>
    <row r="91" spans="1:13">
      <c r="A91" s="658"/>
      <c r="B91" s="658"/>
      <c r="C91" s="658"/>
      <c r="D91" s="658"/>
      <c r="E91" s="658"/>
      <c r="F91" s="658"/>
      <c r="G91" s="658"/>
      <c r="H91" s="658"/>
      <c r="I91" s="658"/>
      <c r="J91" s="658"/>
      <c r="K91" s="658"/>
      <c r="L91" s="658"/>
      <c r="M91" s="658"/>
    </row>
    <row r="92" spans="1:13">
      <c r="A92" s="658"/>
      <c r="B92" s="658"/>
      <c r="C92" s="658"/>
      <c r="D92" s="658"/>
      <c r="E92" s="658"/>
      <c r="F92" s="658"/>
      <c r="G92" s="658"/>
      <c r="H92" s="658"/>
      <c r="I92" s="658"/>
      <c r="J92" s="658"/>
      <c r="K92" s="658"/>
      <c r="L92" s="658"/>
      <c r="M92" s="658"/>
    </row>
    <row r="93" spans="1:13">
      <c r="A93" s="658"/>
      <c r="B93" s="658"/>
      <c r="C93" s="658"/>
      <c r="D93" s="658"/>
      <c r="E93" s="658"/>
      <c r="F93" s="658"/>
      <c r="G93" s="658"/>
      <c r="H93" s="658"/>
      <c r="I93" s="658"/>
      <c r="J93" s="658"/>
      <c r="K93" s="658"/>
      <c r="L93" s="658"/>
      <c r="M93" s="658"/>
    </row>
    <row r="94" spans="1:13">
      <c r="A94" s="658"/>
      <c r="B94" s="658"/>
      <c r="C94" s="658"/>
      <c r="D94" s="658"/>
      <c r="E94" s="658"/>
      <c r="F94" s="658"/>
      <c r="G94" s="658"/>
      <c r="H94" s="658"/>
      <c r="I94" s="658"/>
      <c r="J94" s="658"/>
      <c r="K94" s="658"/>
      <c r="L94" s="658"/>
      <c r="M94" s="658"/>
    </row>
    <row r="95" spans="1:13">
      <c r="A95" s="658"/>
      <c r="B95" s="658"/>
      <c r="C95" s="658"/>
      <c r="D95" s="658"/>
      <c r="E95" s="658"/>
      <c r="F95" s="658"/>
      <c r="G95" s="658"/>
      <c r="H95" s="658"/>
      <c r="I95" s="658"/>
      <c r="J95" s="658"/>
      <c r="K95" s="658"/>
      <c r="L95" s="658"/>
      <c r="M95" s="658"/>
    </row>
    <row r="96" spans="1:13">
      <c r="A96" s="658"/>
      <c r="B96" s="658"/>
      <c r="C96" s="658"/>
      <c r="D96" s="658"/>
      <c r="E96" s="658"/>
      <c r="F96" s="658"/>
      <c r="G96" s="658"/>
      <c r="H96" s="658"/>
      <c r="I96" s="658"/>
      <c r="J96" s="658"/>
      <c r="K96" s="658"/>
      <c r="L96" s="658"/>
      <c r="M96" s="658"/>
    </row>
    <row r="97" spans="1:13">
      <c r="A97" s="658"/>
      <c r="B97" s="658"/>
      <c r="C97" s="658"/>
      <c r="D97" s="658"/>
      <c r="E97" s="658"/>
      <c r="F97" s="658"/>
      <c r="G97" s="658"/>
      <c r="H97" s="658"/>
      <c r="I97" s="658"/>
      <c r="J97" s="658"/>
      <c r="K97" s="658"/>
      <c r="L97" s="658"/>
      <c r="M97" s="658"/>
    </row>
    <row r="98" spans="1:13">
      <c r="A98" s="658"/>
      <c r="B98" s="658"/>
      <c r="C98" s="658"/>
      <c r="D98" s="658"/>
      <c r="E98" s="658"/>
      <c r="F98" s="658"/>
      <c r="G98" s="658"/>
      <c r="H98" s="658"/>
      <c r="I98" s="658"/>
      <c r="J98" s="658"/>
      <c r="K98" s="658"/>
      <c r="L98" s="658"/>
      <c r="M98" s="658"/>
    </row>
    <row r="99" spans="1:13">
      <c r="A99" s="658"/>
      <c r="B99" s="658"/>
      <c r="C99" s="658"/>
      <c r="D99" s="658"/>
      <c r="E99" s="658"/>
      <c r="F99" s="658"/>
      <c r="G99" s="658"/>
      <c r="H99" s="658"/>
      <c r="I99" s="658"/>
      <c r="J99" s="658"/>
      <c r="K99" s="658"/>
      <c r="L99" s="658"/>
      <c r="M99" s="658"/>
    </row>
    <row r="100" spans="1:13">
      <c r="A100" s="658"/>
      <c r="B100" s="658"/>
      <c r="C100" s="658"/>
      <c r="D100" s="658"/>
      <c r="E100" s="658"/>
      <c r="F100" s="658"/>
      <c r="G100" s="658"/>
      <c r="H100" s="658"/>
      <c r="I100" s="658"/>
      <c r="J100" s="658"/>
      <c r="K100" s="658"/>
      <c r="L100" s="658"/>
      <c r="M100" s="658"/>
    </row>
    <row r="101" spans="1:13">
      <c r="A101" s="658"/>
      <c r="B101" s="658"/>
      <c r="C101" s="658"/>
      <c r="D101" s="658"/>
      <c r="E101" s="658"/>
      <c r="F101" s="658"/>
      <c r="G101" s="658"/>
      <c r="H101" s="658"/>
      <c r="I101" s="658"/>
      <c r="J101" s="658"/>
      <c r="K101" s="658"/>
      <c r="L101" s="658"/>
      <c r="M101" s="658"/>
    </row>
    <row r="102" spans="1:13">
      <c r="A102" s="658"/>
      <c r="B102" s="658"/>
      <c r="C102" s="658"/>
      <c r="D102" s="658"/>
      <c r="E102" s="658"/>
      <c r="F102" s="658"/>
      <c r="G102" s="658"/>
      <c r="H102" s="658"/>
      <c r="I102" s="658"/>
      <c r="J102" s="658"/>
      <c r="K102" s="658"/>
      <c r="L102" s="658"/>
      <c r="M102" s="658"/>
    </row>
    <row r="103" spans="1:13">
      <c r="A103" s="658"/>
      <c r="B103" s="658"/>
      <c r="C103" s="658"/>
      <c r="D103" s="658"/>
      <c r="E103" s="658"/>
      <c r="F103" s="658"/>
      <c r="G103" s="658"/>
      <c r="H103" s="658"/>
      <c r="I103" s="658"/>
      <c r="J103" s="658"/>
      <c r="K103" s="658"/>
      <c r="L103" s="658"/>
      <c r="M103" s="658"/>
    </row>
    <row r="104" spans="1:13">
      <c r="A104" s="658"/>
      <c r="B104" s="658"/>
      <c r="C104" s="658"/>
      <c r="D104" s="658"/>
      <c r="E104" s="658"/>
      <c r="F104" s="658"/>
      <c r="G104" s="658"/>
      <c r="H104" s="658"/>
      <c r="I104" s="658"/>
      <c r="J104" s="658"/>
      <c r="K104" s="658"/>
      <c r="L104" s="658"/>
      <c r="M104" s="658"/>
    </row>
    <row r="105" spans="1:13">
      <c r="A105" s="658"/>
      <c r="B105" s="658"/>
      <c r="C105" s="658"/>
      <c r="D105" s="658"/>
      <c r="E105" s="658"/>
      <c r="F105" s="658"/>
      <c r="G105" s="658"/>
      <c r="H105" s="658"/>
      <c r="I105" s="658"/>
      <c r="J105" s="658"/>
      <c r="K105" s="658"/>
      <c r="L105" s="658"/>
      <c r="M105" s="658"/>
    </row>
    <row r="106" spans="1:13">
      <c r="A106" s="658"/>
      <c r="B106" s="658"/>
      <c r="C106" s="658"/>
      <c r="D106" s="658"/>
      <c r="E106" s="658"/>
      <c r="F106" s="658"/>
      <c r="G106" s="658"/>
      <c r="H106" s="658"/>
      <c r="I106" s="658"/>
      <c r="J106" s="658"/>
      <c r="K106" s="658"/>
      <c r="L106" s="658"/>
      <c r="M106" s="658"/>
    </row>
    <row r="107" spans="1:13">
      <c r="A107" s="658"/>
      <c r="B107" s="658"/>
      <c r="C107" s="658"/>
      <c r="D107" s="658"/>
      <c r="E107" s="658"/>
      <c r="F107" s="658"/>
      <c r="G107" s="658"/>
      <c r="H107" s="658"/>
      <c r="I107" s="658"/>
      <c r="J107" s="658"/>
      <c r="K107" s="658"/>
      <c r="L107" s="658"/>
      <c r="M107" s="658"/>
    </row>
    <row r="108" spans="1:13">
      <c r="A108" s="658"/>
      <c r="B108" s="658"/>
      <c r="C108" s="658"/>
      <c r="D108" s="658"/>
      <c r="E108" s="658"/>
      <c r="F108" s="658"/>
      <c r="G108" s="658"/>
      <c r="H108" s="658"/>
      <c r="I108" s="658"/>
      <c r="J108" s="658"/>
      <c r="K108" s="658"/>
      <c r="L108" s="658"/>
      <c r="M108" s="658"/>
    </row>
    <row r="109" spans="1:13">
      <c r="A109" s="658"/>
      <c r="B109" s="658"/>
      <c r="C109" s="658"/>
      <c r="D109" s="658"/>
      <c r="E109" s="658"/>
      <c r="F109" s="658"/>
      <c r="G109" s="658"/>
      <c r="H109" s="658"/>
      <c r="I109" s="658"/>
      <c r="J109" s="658"/>
      <c r="K109" s="658"/>
      <c r="L109" s="658"/>
      <c r="M109" s="658"/>
    </row>
    <row r="110" spans="1:13">
      <c r="A110" s="658"/>
      <c r="B110" s="658"/>
      <c r="C110" s="658"/>
      <c r="D110" s="658"/>
      <c r="E110" s="658"/>
      <c r="F110" s="658"/>
      <c r="G110" s="658"/>
      <c r="H110" s="658"/>
      <c r="I110" s="658"/>
      <c r="J110" s="658"/>
      <c r="K110" s="658"/>
      <c r="L110" s="658"/>
      <c r="M110" s="658"/>
    </row>
    <row r="111" spans="1:13">
      <c r="B111" s="658"/>
      <c r="C111" s="658"/>
    </row>
    <row r="112" spans="1:13">
      <c r="B112" s="658"/>
      <c r="C112" s="658"/>
    </row>
  </sheetData>
  <pageMargins left="0.7" right="0.7" top="0.78740157499999996" bottom="0.78740157499999996" header="0.3" footer="0.3"/>
  <pageSetup paperSize="9" scale="64" orientation="portrait" r:id="rId1"/>
  <colBreaks count="1" manualBreakCount="1">
    <brk id="1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4.25"/>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4.25"/>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977"/>
  <sheetViews>
    <sheetView topLeftCell="A523" workbookViewId="0">
      <selection activeCell="C184" sqref="C184:C194"/>
    </sheetView>
  </sheetViews>
  <sheetFormatPr baseColWidth="10" defaultRowHeight="14.25"/>
  <cols>
    <col min="2" max="2" width="3.625" customWidth="1"/>
    <col min="3" max="3" width="19.5" customWidth="1"/>
  </cols>
  <sheetData>
    <row r="1" spans="1:33" ht="15">
      <c r="A1" s="13"/>
      <c r="B1" s="14"/>
      <c r="C1" s="15"/>
      <c r="D1" s="16"/>
      <c r="E1" s="16"/>
      <c r="F1" s="17"/>
      <c r="G1" s="18"/>
      <c r="H1" s="19"/>
      <c r="I1" s="20"/>
      <c r="J1" s="16"/>
      <c r="K1" s="16"/>
      <c r="L1" s="21"/>
      <c r="M1" s="22"/>
      <c r="N1" s="16"/>
      <c r="O1" s="23"/>
      <c r="P1" s="21"/>
      <c r="Q1" s="22"/>
      <c r="R1" s="24"/>
      <c r="S1" s="19"/>
      <c r="T1" s="18"/>
      <c r="U1" s="20"/>
      <c r="V1" s="24"/>
      <c r="W1" s="19"/>
      <c r="X1" s="19"/>
      <c r="Y1" s="25"/>
      <c r="Z1" s="18"/>
      <c r="AA1" s="18"/>
      <c r="AB1" s="77"/>
      <c r="AC1" s="9"/>
      <c r="AD1" s="3"/>
      <c r="AE1" s="3"/>
      <c r="AF1" s="3"/>
      <c r="AG1" s="3"/>
    </row>
    <row r="2" spans="1:33" ht="30">
      <c r="A2" s="1"/>
      <c r="B2" s="1"/>
      <c r="C2" s="26" t="s">
        <v>5</v>
      </c>
      <c r="D2" s="27" t="s">
        <v>6</v>
      </c>
      <c r="E2" s="27" t="s">
        <v>7</v>
      </c>
      <c r="F2" s="1395" t="s">
        <v>8</v>
      </c>
      <c r="G2" s="1396"/>
      <c r="H2" s="1396"/>
      <c r="I2" s="1397"/>
      <c r="J2" s="27" t="s">
        <v>9</v>
      </c>
      <c r="K2" s="27" t="s">
        <v>10</v>
      </c>
      <c r="L2" s="1403" t="s">
        <v>11</v>
      </c>
      <c r="M2" s="1397"/>
      <c r="N2" s="29" t="s">
        <v>12</v>
      </c>
      <c r="O2" s="27" t="s">
        <v>13</v>
      </c>
      <c r="P2" s="1404" t="s">
        <v>14</v>
      </c>
      <c r="Q2" s="1405"/>
      <c r="R2" s="30" t="s">
        <v>15</v>
      </c>
      <c r="S2" s="31"/>
      <c r="T2" s="32"/>
      <c r="U2" s="33"/>
      <c r="V2" s="1395" t="s">
        <v>16</v>
      </c>
      <c r="W2" s="1396"/>
      <c r="X2" s="1396"/>
      <c r="Y2" s="1397"/>
      <c r="Z2" s="79"/>
      <c r="AA2" s="79"/>
      <c r="AB2" s="1"/>
      <c r="AC2" s="1"/>
      <c r="AD2" s="1"/>
      <c r="AE2" s="1"/>
      <c r="AF2" s="1"/>
      <c r="AG2" s="1"/>
    </row>
    <row r="3" spans="1:33" ht="15">
      <c r="A3" s="1"/>
      <c r="B3" s="1"/>
      <c r="C3" s="26" t="s">
        <v>17</v>
      </c>
      <c r="D3" s="27" t="s">
        <v>18</v>
      </c>
      <c r="E3" s="34" t="s">
        <v>19</v>
      </c>
      <c r="F3" s="1398"/>
      <c r="G3" s="1396"/>
      <c r="H3" s="1396"/>
      <c r="I3" s="1397"/>
      <c r="J3" s="27" t="s">
        <v>20</v>
      </c>
      <c r="K3" s="27" t="s">
        <v>21</v>
      </c>
      <c r="L3" s="28"/>
      <c r="M3" s="35"/>
      <c r="N3" s="29" t="s">
        <v>22</v>
      </c>
      <c r="O3" s="27" t="s">
        <v>23</v>
      </c>
      <c r="P3" s="36"/>
      <c r="Q3" s="35"/>
      <c r="R3" s="37"/>
      <c r="S3" s="38"/>
      <c r="T3" s="39"/>
      <c r="U3" s="40"/>
      <c r="V3" s="37" t="s">
        <v>24</v>
      </c>
      <c r="W3" s="38"/>
      <c r="X3" s="38"/>
      <c r="Y3" s="41"/>
      <c r="Z3" s="39"/>
      <c r="AA3" s="39"/>
      <c r="AB3" s="1"/>
      <c r="AC3" s="1"/>
      <c r="AD3" s="1"/>
      <c r="AE3" s="1"/>
      <c r="AF3" s="1"/>
      <c r="AG3" s="1"/>
    </row>
    <row r="4" spans="1:33" ht="15">
      <c r="A4" s="1"/>
      <c r="B4" s="1"/>
      <c r="C4" s="46"/>
      <c r="D4" s="27" t="s">
        <v>25</v>
      </c>
      <c r="E4" s="34" t="s">
        <v>26</v>
      </c>
      <c r="F4" s="42"/>
      <c r="G4" s="43"/>
      <c r="H4" s="38"/>
      <c r="I4" s="44"/>
      <c r="J4" s="45" t="s">
        <v>27</v>
      </c>
      <c r="K4" s="27" t="s">
        <v>28</v>
      </c>
      <c r="L4" s="27" t="s">
        <v>29</v>
      </c>
      <c r="M4" s="27" t="s">
        <v>30</v>
      </c>
      <c r="N4" s="29" t="s">
        <v>31</v>
      </c>
      <c r="O4" s="27" t="s">
        <v>32</v>
      </c>
      <c r="P4" s="27" t="s">
        <v>33</v>
      </c>
      <c r="Q4" s="427" t="s">
        <v>34</v>
      </c>
      <c r="R4" s="46" t="s">
        <v>35</v>
      </c>
      <c r="S4" s="46" t="s">
        <v>33</v>
      </c>
      <c r="T4" s="47" t="s">
        <v>36</v>
      </c>
      <c r="U4" s="46" t="s">
        <v>37</v>
      </c>
      <c r="V4" s="46" t="s">
        <v>38</v>
      </c>
      <c r="W4" s="46" t="s">
        <v>39</v>
      </c>
      <c r="X4" s="46" t="s">
        <v>34</v>
      </c>
      <c r="Y4" s="47" t="s">
        <v>36</v>
      </c>
      <c r="Z4" s="39"/>
      <c r="AA4" s="39"/>
      <c r="AB4" s="1"/>
      <c r="AC4" s="1"/>
      <c r="AD4" s="1"/>
      <c r="AE4" s="1"/>
      <c r="AF4" s="1"/>
      <c r="AG4" s="1"/>
    </row>
    <row r="5" spans="1:33" ht="15">
      <c r="A5" s="1"/>
      <c r="B5" s="1"/>
      <c r="C5" s="46"/>
      <c r="D5" s="27" t="s">
        <v>40</v>
      </c>
      <c r="E5" s="34" t="s">
        <v>41</v>
      </c>
      <c r="F5" s="48"/>
      <c r="G5" s="49"/>
      <c r="H5" s="1399" t="s">
        <v>42</v>
      </c>
      <c r="I5" s="1400"/>
      <c r="J5" s="27" t="s">
        <v>43</v>
      </c>
      <c r="K5" s="27" t="s">
        <v>44</v>
      </c>
      <c r="L5" s="27" t="s">
        <v>45</v>
      </c>
      <c r="M5" s="27" t="s">
        <v>46</v>
      </c>
      <c r="N5" s="50"/>
      <c r="O5" s="27" t="s">
        <v>47</v>
      </c>
      <c r="P5" s="27" t="s">
        <v>48</v>
      </c>
      <c r="Q5" s="427"/>
      <c r="R5" s="46" t="s">
        <v>49</v>
      </c>
      <c r="S5" s="46" t="s">
        <v>50</v>
      </c>
      <c r="T5" s="47"/>
      <c r="U5" s="46"/>
      <c r="V5" s="46" t="s">
        <v>51</v>
      </c>
      <c r="W5" s="46" t="s">
        <v>52</v>
      </c>
      <c r="X5" s="46"/>
      <c r="Y5" s="27"/>
      <c r="Z5" s="81"/>
      <c r="AA5" s="81"/>
      <c r="AB5" s="1"/>
      <c r="AC5" s="1"/>
      <c r="AD5" s="1"/>
      <c r="AE5" s="1"/>
      <c r="AF5" s="1"/>
      <c r="AG5" s="1"/>
    </row>
    <row r="6" spans="1:33" ht="15">
      <c r="A6" s="1"/>
      <c r="B6" s="1"/>
      <c r="C6" s="46"/>
      <c r="D6" s="27"/>
      <c r="E6" s="34"/>
      <c r="F6" s="48"/>
      <c r="G6" s="49"/>
      <c r="H6" s="1401" t="s">
        <v>53</v>
      </c>
      <c r="I6" s="1402"/>
      <c r="J6" s="27" t="s">
        <v>54</v>
      </c>
      <c r="K6" s="27"/>
      <c r="L6" s="27" t="s">
        <v>55</v>
      </c>
      <c r="M6" s="27" t="s">
        <v>56</v>
      </c>
      <c r="N6" s="50"/>
      <c r="O6" s="27"/>
      <c r="P6" s="27" t="s">
        <v>57</v>
      </c>
      <c r="Q6" s="427"/>
      <c r="R6" s="46"/>
      <c r="S6" s="46"/>
      <c r="T6" s="47"/>
      <c r="U6" s="46"/>
      <c r="V6" s="46" t="s">
        <v>58</v>
      </c>
      <c r="W6" s="46" t="s">
        <v>59</v>
      </c>
      <c r="X6" s="46"/>
      <c r="Y6" s="47"/>
      <c r="Z6" s="39"/>
      <c r="AA6" s="39"/>
      <c r="AB6" s="1"/>
      <c r="AC6" s="1"/>
      <c r="AD6" s="1"/>
      <c r="AE6" s="1"/>
      <c r="AF6" s="1"/>
      <c r="AG6" s="1"/>
    </row>
    <row r="7" spans="1:33" ht="15">
      <c r="A7" s="1"/>
      <c r="B7" s="1"/>
      <c r="C7" s="46"/>
      <c r="D7" s="27"/>
      <c r="E7" s="27"/>
      <c r="F7" s="45" t="s">
        <v>60</v>
      </c>
      <c r="G7" s="49" t="s">
        <v>60</v>
      </c>
      <c r="H7" s="51" t="s">
        <v>61</v>
      </c>
      <c r="I7" s="51" t="s">
        <v>62</v>
      </c>
      <c r="J7" s="52"/>
      <c r="K7" s="27"/>
      <c r="L7" s="27"/>
      <c r="M7" s="27"/>
      <c r="N7" s="50"/>
      <c r="O7" s="27"/>
      <c r="P7" s="27"/>
      <c r="Q7" s="427"/>
      <c r="R7" s="46"/>
      <c r="S7" s="46"/>
      <c r="T7" s="47"/>
      <c r="U7" s="46"/>
      <c r="V7" s="46" t="s">
        <v>63</v>
      </c>
      <c r="W7" s="46"/>
      <c r="X7" s="46"/>
      <c r="Y7" s="47"/>
      <c r="Z7" s="39"/>
      <c r="AA7" s="39"/>
      <c r="AB7" s="1"/>
      <c r="AC7" s="1"/>
      <c r="AD7" s="1"/>
      <c r="AE7" s="1"/>
      <c r="AF7" s="1"/>
      <c r="AG7" s="1"/>
    </row>
    <row r="8" spans="1:33" ht="15">
      <c r="A8" s="1"/>
      <c r="B8" s="1"/>
      <c r="C8" s="46"/>
      <c r="D8" s="27"/>
      <c r="E8" s="27" t="s">
        <v>64</v>
      </c>
      <c r="F8" s="45" t="s">
        <v>65</v>
      </c>
      <c r="G8" s="47" t="s">
        <v>66</v>
      </c>
      <c r="H8" s="46" t="s">
        <v>66</v>
      </c>
      <c r="I8" s="46" t="s">
        <v>66</v>
      </c>
      <c r="J8" s="27" t="s">
        <v>67</v>
      </c>
      <c r="K8" s="27" t="s">
        <v>68</v>
      </c>
      <c r="L8" s="27"/>
      <c r="M8" s="27" t="s">
        <v>67</v>
      </c>
      <c r="N8" s="50"/>
      <c r="O8" s="27"/>
      <c r="P8" s="27" t="s">
        <v>69</v>
      </c>
      <c r="Q8" s="427" t="s">
        <v>70</v>
      </c>
      <c r="R8" s="46" t="s">
        <v>71</v>
      </c>
      <c r="S8" s="46" t="s">
        <v>71</v>
      </c>
      <c r="T8" s="47" t="s">
        <v>71</v>
      </c>
      <c r="U8" s="46" t="s">
        <v>66</v>
      </c>
      <c r="V8" s="46" t="s">
        <v>66</v>
      </c>
      <c r="W8" s="46" t="s">
        <v>66</v>
      </c>
      <c r="X8" s="46" t="s">
        <v>66</v>
      </c>
      <c r="Y8" s="47" t="s">
        <v>66</v>
      </c>
      <c r="Z8" s="39" t="s">
        <v>72</v>
      </c>
      <c r="AA8" s="39" t="s">
        <v>66</v>
      </c>
      <c r="AB8" s="1"/>
      <c r="AC8" s="1"/>
      <c r="AD8" s="1"/>
      <c r="AE8" s="1"/>
      <c r="AF8" s="1"/>
      <c r="AG8" s="1"/>
    </row>
    <row r="9" spans="1:33" ht="15">
      <c r="A9" s="53"/>
      <c r="B9" s="54"/>
      <c r="C9" s="56">
        <v>1</v>
      </c>
      <c r="D9" s="55">
        <v>2</v>
      </c>
      <c r="E9" s="55">
        <v>3</v>
      </c>
      <c r="F9" s="55">
        <v>4</v>
      </c>
      <c r="G9" s="56">
        <v>5</v>
      </c>
      <c r="H9" s="56">
        <v>6</v>
      </c>
      <c r="I9" s="56">
        <v>7</v>
      </c>
      <c r="J9" s="55">
        <v>8</v>
      </c>
      <c r="K9" s="55">
        <v>9</v>
      </c>
      <c r="L9" s="55">
        <v>10</v>
      </c>
      <c r="M9" s="55">
        <v>11</v>
      </c>
      <c r="N9" s="57">
        <v>12</v>
      </c>
      <c r="O9" s="55">
        <v>13</v>
      </c>
      <c r="P9" s="55">
        <v>14</v>
      </c>
      <c r="Q9" s="428">
        <v>15</v>
      </c>
      <c r="R9" s="56">
        <v>16</v>
      </c>
      <c r="S9" s="56">
        <v>17</v>
      </c>
      <c r="T9" s="56">
        <v>18</v>
      </c>
      <c r="U9" s="56">
        <v>19</v>
      </c>
      <c r="V9" s="56">
        <v>20</v>
      </c>
      <c r="W9" s="56">
        <v>21</v>
      </c>
      <c r="X9" s="56">
        <v>22</v>
      </c>
      <c r="Y9" s="56">
        <v>23</v>
      </c>
      <c r="Z9" s="38"/>
      <c r="AA9" s="38"/>
      <c r="AB9" s="76" t="s">
        <v>73</v>
      </c>
      <c r="AC9" s="8" t="s">
        <v>74</v>
      </c>
      <c r="AD9" s="2" t="s">
        <v>67</v>
      </c>
      <c r="AE9" s="2" t="s">
        <v>75</v>
      </c>
      <c r="AF9" s="1"/>
      <c r="AG9" s="1"/>
    </row>
    <row r="10" spans="1:33" ht="15">
      <c r="A10" s="1"/>
      <c r="B10" s="1"/>
      <c r="C10" s="4">
        <v>3</v>
      </c>
      <c r="D10" s="5">
        <v>4</v>
      </c>
      <c r="E10" s="5">
        <v>5</v>
      </c>
      <c r="F10" s="6">
        <v>6</v>
      </c>
      <c r="G10" s="7">
        <v>7</v>
      </c>
      <c r="H10" s="10">
        <v>8</v>
      </c>
      <c r="I10" s="10">
        <v>9</v>
      </c>
      <c r="J10" s="5">
        <v>10</v>
      </c>
      <c r="K10" s="5">
        <v>11</v>
      </c>
      <c r="L10" s="58">
        <v>12</v>
      </c>
      <c r="M10" s="5">
        <v>13</v>
      </c>
      <c r="N10" s="75">
        <v>14</v>
      </c>
      <c r="O10" s="11">
        <v>15</v>
      </c>
      <c r="P10" s="5">
        <v>16</v>
      </c>
      <c r="Q10" s="5">
        <v>17</v>
      </c>
      <c r="R10" s="10">
        <v>18</v>
      </c>
      <c r="S10" s="10">
        <v>19</v>
      </c>
      <c r="T10" s="7">
        <v>20</v>
      </c>
      <c r="U10" s="10">
        <v>21</v>
      </c>
      <c r="V10" s="10">
        <v>22</v>
      </c>
      <c r="W10" s="10">
        <v>23</v>
      </c>
      <c r="X10" s="10">
        <v>24</v>
      </c>
      <c r="Y10" s="7">
        <v>25</v>
      </c>
      <c r="Z10" s="80">
        <v>26</v>
      </c>
      <c r="AA10" s="80">
        <v>27</v>
      </c>
      <c r="AB10" s="82">
        <v>28</v>
      </c>
      <c r="AC10" s="83">
        <v>29</v>
      </c>
      <c r="AD10" s="2">
        <v>30</v>
      </c>
      <c r="AE10" s="2">
        <v>31</v>
      </c>
      <c r="AF10" s="2" t="s">
        <v>76</v>
      </c>
      <c r="AG10" s="1"/>
    </row>
    <row r="11" spans="1:33" ht="42.75">
      <c r="A11" s="249" t="s">
        <v>76</v>
      </c>
      <c r="B11" s="250"/>
      <c r="C11" s="251" t="s">
        <v>77</v>
      </c>
      <c r="D11" s="93"/>
      <c r="E11" s="93"/>
      <c r="F11" s="94"/>
      <c r="G11" s="95"/>
      <c r="H11" s="96"/>
      <c r="I11" s="96"/>
      <c r="J11" s="93"/>
      <c r="K11" s="97" t="s">
        <v>24</v>
      </c>
      <c r="L11" s="93"/>
      <c r="M11" s="93"/>
      <c r="N11" s="98"/>
      <c r="O11" s="93"/>
      <c r="P11" s="93"/>
      <c r="Q11" s="93"/>
      <c r="R11" s="99"/>
      <c r="S11" s="99"/>
      <c r="T11" s="100"/>
      <c r="U11" s="96"/>
      <c r="V11" s="96"/>
      <c r="W11" s="96"/>
      <c r="X11" s="96"/>
      <c r="Y11" s="101"/>
      <c r="Z11" s="102"/>
      <c r="AA11" s="103"/>
      <c r="AB11" s="104"/>
      <c r="AC11" s="96"/>
      <c r="AD11" s="104"/>
      <c r="AE11" s="104"/>
      <c r="AF11" s="104"/>
      <c r="AG11" s="2" t="s">
        <v>78</v>
      </c>
    </row>
    <row r="12" spans="1:33" ht="15">
      <c r="A12" s="90"/>
      <c r="B12" s="241"/>
      <c r="C12" s="255"/>
      <c r="D12" s="90"/>
      <c r="E12" s="89"/>
      <c r="F12" s="89"/>
      <c r="G12" s="89"/>
      <c r="H12" s="89"/>
      <c r="I12" s="89"/>
      <c r="J12" s="89"/>
      <c r="K12" s="105"/>
      <c r="L12" s="89"/>
      <c r="M12" s="89"/>
      <c r="N12" s="106"/>
      <c r="O12" s="107"/>
      <c r="P12" s="89"/>
      <c r="Q12" s="89"/>
      <c r="R12" s="59"/>
      <c r="S12" s="105"/>
      <c r="T12" s="90"/>
      <c r="U12" s="89"/>
      <c r="V12" s="89"/>
      <c r="W12" s="89"/>
      <c r="X12" s="89"/>
      <c r="Y12" s="105"/>
      <c r="Z12" s="91"/>
      <c r="AA12" s="92"/>
      <c r="AB12" s="90"/>
      <c r="AC12" s="108"/>
      <c r="AD12" s="90"/>
      <c r="AE12" s="78"/>
      <c r="AF12" s="78"/>
      <c r="AG12" s="2" t="s">
        <v>79</v>
      </c>
    </row>
    <row r="13" spans="1:33" ht="15">
      <c r="A13" s="238">
        <v>1000</v>
      </c>
      <c r="B13" s="239"/>
      <c r="C13" s="240" t="s">
        <v>80</v>
      </c>
      <c r="D13" s="263"/>
      <c r="E13" s="264"/>
      <c r="F13" s="265"/>
      <c r="G13" s="266"/>
      <c r="H13" s="267"/>
      <c r="I13" s="267"/>
      <c r="J13" s="268"/>
      <c r="K13" s="268"/>
      <c r="L13" s="263"/>
      <c r="M13" s="268"/>
      <c r="N13" s="419" t="s">
        <v>81</v>
      </c>
      <c r="O13" s="422"/>
      <c r="P13" s="263"/>
      <c r="Q13" s="552"/>
      <c r="R13" s="553" t="s">
        <v>81</v>
      </c>
      <c r="S13" s="561"/>
      <c r="T13" s="429" t="s">
        <v>81</v>
      </c>
      <c r="U13" s="614"/>
      <c r="V13" s="267"/>
      <c r="W13" s="267"/>
      <c r="X13" s="614"/>
      <c r="Y13" s="438"/>
      <c r="Z13" s="459"/>
      <c r="AA13" s="472"/>
      <c r="AB13" s="523"/>
      <c r="AC13" s="538" t="s">
        <v>81</v>
      </c>
      <c r="AD13" s="523"/>
      <c r="AE13" s="523"/>
      <c r="AF13" s="535"/>
      <c r="AG13" s="1"/>
    </row>
    <row r="14" spans="1:33" ht="15">
      <c r="A14" s="90"/>
      <c r="B14" s="241"/>
      <c r="C14" s="90"/>
      <c r="D14" s="119"/>
      <c r="E14" s="112"/>
      <c r="F14" s="120"/>
      <c r="G14" s="89"/>
      <c r="H14" s="114"/>
      <c r="I14" s="114"/>
      <c r="J14" s="269"/>
      <c r="K14" s="105"/>
      <c r="L14" s="90"/>
      <c r="M14" s="269"/>
      <c r="N14" s="106" t="s">
        <v>81</v>
      </c>
      <c r="O14" s="90"/>
      <c r="P14" s="89"/>
      <c r="Q14" s="554"/>
      <c r="R14" s="553" t="s">
        <v>81</v>
      </c>
      <c r="S14" s="59"/>
      <c r="T14" s="115" t="s">
        <v>81</v>
      </c>
      <c r="U14" s="615"/>
      <c r="V14" s="114"/>
      <c r="W14" s="114"/>
      <c r="X14" s="615"/>
      <c r="Y14" s="62"/>
      <c r="Z14" s="118"/>
      <c r="AA14" s="92"/>
      <c r="AB14" s="90"/>
      <c r="AC14" s="539" t="s">
        <v>81</v>
      </c>
      <c r="AD14" s="90"/>
      <c r="AE14" s="78"/>
      <c r="AF14" s="90"/>
      <c r="AG14" s="1"/>
    </row>
    <row r="15" spans="1:33" ht="30">
      <c r="A15" s="242">
        <v>1001</v>
      </c>
      <c r="B15" s="243"/>
      <c r="C15" s="636" t="s">
        <v>959</v>
      </c>
      <c r="D15" s="270">
        <v>33</v>
      </c>
      <c r="E15" s="271">
        <v>42000</v>
      </c>
      <c r="F15" s="638">
        <v>28</v>
      </c>
      <c r="G15" s="273"/>
      <c r="H15" s="304">
        <v>25</v>
      </c>
      <c r="I15" s="304">
        <v>33</v>
      </c>
      <c r="J15" s="274">
        <v>300</v>
      </c>
      <c r="K15" s="275">
        <v>40</v>
      </c>
      <c r="L15" s="403">
        <v>15</v>
      </c>
      <c r="M15" s="394">
        <v>10000</v>
      </c>
      <c r="N15" s="420">
        <v>0.25</v>
      </c>
      <c r="O15" s="423">
        <v>0.85</v>
      </c>
      <c r="P15" s="403">
        <v>48</v>
      </c>
      <c r="Q15" s="554">
        <v>0.04</v>
      </c>
      <c r="R15" s="553">
        <v>3203.5</v>
      </c>
      <c r="S15" s="84">
        <v>720</v>
      </c>
      <c r="T15" s="430">
        <v>4266</v>
      </c>
      <c r="U15" s="615">
        <v>14.965</v>
      </c>
      <c r="V15" s="304">
        <v>3.57</v>
      </c>
      <c r="W15" s="304">
        <v>7.5635999999999992</v>
      </c>
      <c r="X15" s="615">
        <v>1.1200000000000001</v>
      </c>
      <c r="Y15" s="439">
        <v>11.133599999999999</v>
      </c>
      <c r="Z15" s="460">
        <v>27.888960000000001</v>
      </c>
      <c r="AA15" s="473"/>
      <c r="AB15" s="524"/>
      <c r="AC15" s="540">
        <v>564</v>
      </c>
      <c r="AD15" s="524" t="s">
        <v>82</v>
      </c>
      <c r="AE15" s="524">
        <v>1</v>
      </c>
      <c r="AF15" s="2">
        <v>1001</v>
      </c>
      <c r="AG15" s="2">
        <v>1021</v>
      </c>
    </row>
    <row r="16" spans="1:33" ht="30">
      <c r="A16" s="12">
        <v>1002</v>
      </c>
      <c r="B16" s="244"/>
      <c r="C16" s="637" t="s">
        <v>960</v>
      </c>
      <c r="D16" s="111">
        <v>41</v>
      </c>
      <c r="E16" s="112">
        <v>54000</v>
      </c>
      <c r="F16" s="639">
        <v>34</v>
      </c>
      <c r="G16" s="87"/>
      <c r="H16" s="114">
        <v>30</v>
      </c>
      <c r="I16" s="114">
        <v>41</v>
      </c>
      <c r="J16" s="269">
        <v>300</v>
      </c>
      <c r="K16" s="5">
        <v>40</v>
      </c>
      <c r="L16" s="85">
        <v>15</v>
      </c>
      <c r="M16" s="395">
        <v>10000</v>
      </c>
      <c r="N16" s="106">
        <v>0.25</v>
      </c>
      <c r="O16" s="424">
        <v>0.8</v>
      </c>
      <c r="P16" s="85">
        <v>53</v>
      </c>
      <c r="Q16" s="554">
        <v>0.04</v>
      </c>
      <c r="R16" s="553">
        <v>4097.5</v>
      </c>
      <c r="S16" s="59">
        <v>795</v>
      </c>
      <c r="T16" s="115">
        <v>5217</v>
      </c>
      <c r="U16" s="615">
        <v>18.274999999999999</v>
      </c>
      <c r="V16" s="114">
        <v>4.32</v>
      </c>
      <c r="W16" s="114">
        <v>9.3971999999999998</v>
      </c>
      <c r="X16" s="615">
        <v>1.1200000000000001</v>
      </c>
      <c r="Y16" s="62">
        <v>13.7172</v>
      </c>
      <c r="Z16" s="116">
        <v>34.217919999999999</v>
      </c>
      <c r="AA16" s="117"/>
      <c r="AB16" s="78"/>
      <c r="AC16" s="539">
        <v>588</v>
      </c>
      <c r="AD16" s="78" t="s">
        <v>82</v>
      </c>
      <c r="AE16" s="78">
        <v>1</v>
      </c>
      <c r="AF16" s="2">
        <v>1002</v>
      </c>
      <c r="AG16" s="2">
        <v>1021</v>
      </c>
    </row>
    <row r="17" spans="1:33" ht="30">
      <c r="A17" s="242">
        <v>1003</v>
      </c>
      <c r="B17" s="243"/>
      <c r="C17" s="636" t="s">
        <v>961</v>
      </c>
      <c r="D17" s="270">
        <v>50</v>
      </c>
      <c r="E17" s="271">
        <v>65000</v>
      </c>
      <c r="F17" s="638">
        <v>37</v>
      </c>
      <c r="G17" s="273"/>
      <c r="H17" s="304">
        <v>33</v>
      </c>
      <c r="I17" s="304">
        <v>43</v>
      </c>
      <c r="J17" s="274">
        <v>350</v>
      </c>
      <c r="K17" s="275">
        <v>40</v>
      </c>
      <c r="L17" s="403">
        <v>15</v>
      </c>
      <c r="M17" s="394">
        <v>10000</v>
      </c>
      <c r="N17" s="420">
        <v>0.25</v>
      </c>
      <c r="O17" s="423">
        <v>0.7</v>
      </c>
      <c r="P17" s="403">
        <v>60</v>
      </c>
      <c r="Q17" s="554">
        <v>0.04</v>
      </c>
      <c r="R17" s="553">
        <v>4842.5</v>
      </c>
      <c r="S17" s="84">
        <v>900</v>
      </c>
      <c r="T17" s="430">
        <v>6125</v>
      </c>
      <c r="U17" s="615">
        <v>18.149999999999999</v>
      </c>
      <c r="V17" s="304">
        <v>4.55</v>
      </c>
      <c r="W17" s="304">
        <v>11.459999999999999</v>
      </c>
      <c r="X17" s="615">
        <v>1.1200000000000001</v>
      </c>
      <c r="Y17" s="439">
        <v>16.009999999999998</v>
      </c>
      <c r="Z17" s="460">
        <v>36.861000000000004</v>
      </c>
      <c r="AA17" s="473"/>
      <c r="AB17" s="524"/>
      <c r="AC17" s="540">
        <v>610</v>
      </c>
      <c r="AD17" s="524" t="s">
        <v>82</v>
      </c>
      <c r="AE17" s="524">
        <v>1</v>
      </c>
      <c r="AF17" s="2">
        <v>1003</v>
      </c>
      <c r="AG17" s="2">
        <v>1021</v>
      </c>
    </row>
    <row r="18" spans="1:33" ht="30">
      <c r="A18" s="12">
        <v>1004</v>
      </c>
      <c r="B18" s="244"/>
      <c r="C18" s="637" t="s">
        <v>962</v>
      </c>
      <c r="D18" s="111">
        <v>60</v>
      </c>
      <c r="E18" s="112">
        <v>76000</v>
      </c>
      <c r="F18" s="639">
        <v>41</v>
      </c>
      <c r="G18" s="87"/>
      <c r="H18" s="114">
        <v>37</v>
      </c>
      <c r="I18" s="114">
        <v>48</v>
      </c>
      <c r="J18" s="269">
        <v>400</v>
      </c>
      <c r="K18" s="5">
        <v>40</v>
      </c>
      <c r="L18" s="85">
        <v>15</v>
      </c>
      <c r="M18" s="395">
        <v>10000</v>
      </c>
      <c r="N18" s="106">
        <v>0.1</v>
      </c>
      <c r="O18" s="424">
        <v>0.6</v>
      </c>
      <c r="P18" s="85">
        <v>65</v>
      </c>
      <c r="Q18" s="554">
        <v>0.04</v>
      </c>
      <c r="R18" s="553">
        <v>6344.8</v>
      </c>
      <c r="S18" s="59">
        <v>975</v>
      </c>
      <c r="T18" s="115">
        <v>7626.2</v>
      </c>
      <c r="U18" s="615">
        <v>19.884499999999999</v>
      </c>
      <c r="V18" s="114">
        <v>4.5599999999999996</v>
      </c>
      <c r="W18" s="114">
        <v>13.751999999999999</v>
      </c>
      <c r="X18" s="615">
        <v>1.1200000000000001</v>
      </c>
      <c r="Y18" s="62">
        <v>18.311999999999998</v>
      </c>
      <c r="Z18" s="116">
        <v>41.115250000000003</v>
      </c>
      <c r="AA18" s="117"/>
      <c r="AB18" s="78"/>
      <c r="AC18" s="539">
        <v>632</v>
      </c>
      <c r="AD18" s="78" t="s">
        <v>82</v>
      </c>
      <c r="AE18" s="78">
        <v>1</v>
      </c>
      <c r="AF18" s="2">
        <v>1004</v>
      </c>
      <c r="AG18" s="2">
        <v>1021</v>
      </c>
    </row>
    <row r="19" spans="1:33" ht="30">
      <c r="A19" s="242">
        <v>1005</v>
      </c>
      <c r="B19" s="243"/>
      <c r="C19" s="636" t="s">
        <v>963</v>
      </c>
      <c r="D19" s="270">
        <v>70</v>
      </c>
      <c r="E19" s="271">
        <v>90000</v>
      </c>
      <c r="F19" s="638">
        <v>45</v>
      </c>
      <c r="G19" s="273"/>
      <c r="H19" s="304">
        <v>40</v>
      </c>
      <c r="I19" s="304">
        <v>52</v>
      </c>
      <c r="J19" s="274">
        <v>450</v>
      </c>
      <c r="K19" s="275">
        <v>40</v>
      </c>
      <c r="L19" s="403">
        <v>15</v>
      </c>
      <c r="M19" s="394">
        <v>10000</v>
      </c>
      <c r="N19" s="420">
        <v>0.1</v>
      </c>
      <c r="O19" s="423">
        <v>0.55000000000000004</v>
      </c>
      <c r="P19" s="403">
        <v>70</v>
      </c>
      <c r="Q19" s="554">
        <v>0.04</v>
      </c>
      <c r="R19" s="553">
        <v>7498.4</v>
      </c>
      <c r="S19" s="84">
        <v>1050</v>
      </c>
      <c r="T19" s="430">
        <v>8838</v>
      </c>
      <c r="U19" s="615">
        <v>20.467555555555556</v>
      </c>
      <c r="V19" s="304">
        <v>4.95</v>
      </c>
      <c r="W19" s="304">
        <v>16.044</v>
      </c>
      <c r="X19" s="615">
        <v>1.1200000000000001</v>
      </c>
      <c r="Y19" s="439">
        <v>20.994</v>
      </c>
      <c r="Z19" s="460">
        <v>44.697400000000002</v>
      </c>
      <c r="AA19" s="473"/>
      <c r="AB19" s="524"/>
      <c r="AC19" s="540">
        <v>660</v>
      </c>
      <c r="AD19" s="524" t="s">
        <v>82</v>
      </c>
      <c r="AE19" s="524">
        <v>1</v>
      </c>
      <c r="AF19" s="2">
        <v>1005</v>
      </c>
      <c r="AG19" s="2">
        <v>1023</v>
      </c>
    </row>
    <row r="20" spans="1:33" ht="30">
      <c r="A20" s="12">
        <v>1006</v>
      </c>
      <c r="B20" s="244"/>
      <c r="C20" s="637" t="s">
        <v>964</v>
      </c>
      <c r="D20" s="111">
        <v>82</v>
      </c>
      <c r="E20" s="112">
        <v>111000</v>
      </c>
      <c r="F20" s="639">
        <v>50</v>
      </c>
      <c r="G20" s="87"/>
      <c r="H20" s="114">
        <v>45</v>
      </c>
      <c r="I20" s="114">
        <v>58</v>
      </c>
      <c r="J20" s="269">
        <v>500</v>
      </c>
      <c r="K20" s="5">
        <v>40</v>
      </c>
      <c r="L20" s="85">
        <v>15</v>
      </c>
      <c r="M20" s="395">
        <v>10000</v>
      </c>
      <c r="N20" s="106">
        <v>0.1</v>
      </c>
      <c r="O20" s="424">
        <v>0.45</v>
      </c>
      <c r="P20" s="85">
        <v>82</v>
      </c>
      <c r="Q20" s="554">
        <v>0.05</v>
      </c>
      <c r="R20" s="553">
        <v>9228.7999999999993</v>
      </c>
      <c r="S20" s="59">
        <v>1230</v>
      </c>
      <c r="T20" s="115">
        <v>10723.2</v>
      </c>
      <c r="U20" s="615">
        <v>22.325599999999998</v>
      </c>
      <c r="V20" s="114">
        <v>4.9950000000000001</v>
      </c>
      <c r="W20" s="114">
        <v>18.7944</v>
      </c>
      <c r="X20" s="615">
        <v>1.4000000000000001</v>
      </c>
      <c r="Y20" s="62">
        <v>23.789400000000001</v>
      </c>
      <c r="Z20" s="116">
        <v>49.75938</v>
      </c>
      <c r="AA20" s="117"/>
      <c r="AB20" s="78"/>
      <c r="AC20" s="539">
        <v>702</v>
      </c>
      <c r="AD20" s="78" t="s">
        <v>82</v>
      </c>
      <c r="AE20" s="78">
        <v>1</v>
      </c>
      <c r="AF20" s="2">
        <v>1006</v>
      </c>
      <c r="AG20" s="2">
        <v>1023</v>
      </c>
    </row>
    <row r="21" spans="1:33" ht="30">
      <c r="A21" s="242">
        <v>1010</v>
      </c>
      <c r="B21" s="243" t="s">
        <v>83</v>
      </c>
      <c r="C21" s="636" t="s">
        <v>965</v>
      </c>
      <c r="D21" s="270">
        <v>97</v>
      </c>
      <c r="E21" s="271">
        <v>133000</v>
      </c>
      <c r="F21" s="638">
        <v>59</v>
      </c>
      <c r="G21" s="273"/>
      <c r="H21" s="304">
        <v>53</v>
      </c>
      <c r="I21" s="304">
        <v>68</v>
      </c>
      <c r="J21" s="274">
        <v>500</v>
      </c>
      <c r="K21" s="275">
        <v>40</v>
      </c>
      <c r="L21" s="403">
        <v>15</v>
      </c>
      <c r="M21" s="394">
        <v>10000</v>
      </c>
      <c r="N21" s="420">
        <v>0.1</v>
      </c>
      <c r="O21" s="423">
        <v>0.45</v>
      </c>
      <c r="P21" s="403">
        <v>85</v>
      </c>
      <c r="Q21" s="554">
        <v>0.05</v>
      </c>
      <c r="R21" s="553">
        <v>10464.799999999999</v>
      </c>
      <c r="S21" s="84">
        <v>1275</v>
      </c>
      <c r="T21" s="430">
        <v>12554.6</v>
      </c>
      <c r="U21" s="615">
        <v>24.947599999999998</v>
      </c>
      <c r="V21" s="304">
        <v>5.9850000000000003</v>
      </c>
      <c r="W21" s="304">
        <v>22.232399999999998</v>
      </c>
      <c r="X21" s="615">
        <v>1.4000000000000001</v>
      </c>
      <c r="Y21" s="439">
        <v>28.217399999999998</v>
      </c>
      <c r="Z21" s="460">
        <v>58.659260000000003</v>
      </c>
      <c r="AA21" s="473"/>
      <c r="AB21" s="524"/>
      <c r="AC21" s="540">
        <v>746</v>
      </c>
      <c r="AD21" s="524" t="s">
        <v>82</v>
      </c>
      <c r="AE21" s="524">
        <v>1</v>
      </c>
      <c r="AF21" s="2">
        <v>1010</v>
      </c>
      <c r="AG21" s="2">
        <v>1023</v>
      </c>
    </row>
    <row r="22" spans="1:33" ht="30">
      <c r="A22" s="12">
        <v>1011</v>
      </c>
      <c r="B22" s="244" t="s">
        <v>83</v>
      </c>
      <c r="C22" s="637" t="s">
        <v>84</v>
      </c>
      <c r="D22" s="111">
        <v>115</v>
      </c>
      <c r="E22" s="112">
        <v>153000</v>
      </c>
      <c r="F22" s="639">
        <v>65</v>
      </c>
      <c r="G22" s="87"/>
      <c r="H22" s="114"/>
      <c r="I22" s="114">
        <v>74</v>
      </c>
      <c r="J22" s="269">
        <v>550</v>
      </c>
      <c r="K22" s="5">
        <v>40</v>
      </c>
      <c r="L22" s="85">
        <v>15</v>
      </c>
      <c r="M22" s="395">
        <v>10000</v>
      </c>
      <c r="N22" s="106">
        <v>0.1</v>
      </c>
      <c r="O22" s="424">
        <v>0.45</v>
      </c>
      <c r="P22" s="85">
        <v>87</v>
      </c>
      <c r="Q22" s="554">
        <v>0.05</v>
      </c>
      <c r="R22" s="553">
        <v>12112.8</v>
      </c>
      <c r="S22" s="59">
        <v>1305</v>
      </c>
      <c r="T22" s="115">
        <v>14208.6</v>
      </c>
      <c r="U22" s="615">
        <v>25.803272727272727</v>
      </c>
      <c r="V22" s="114">
        <v>6.8850000000000007</v>
      </c>
      <c r="W22" s="114">
        <v>26.358000000000001</v>
      </c>
      <c r="X22" s="615">
        <v>1.4000000000000001</v>
      </c>
      <c r="Y22" s="62">
        <v>33.243000000000002</v>
      </c>
      <c r="Z22" s="116">
        <v>64.984500000000011</v>
      </c>
      <c r="AA22" s="117"/>
      <c r="AB22" s="78"/>
      <c r="AC22" s="539">
        <v>786</v>
      </c>
      <c r="AD22" s="78" t="s">
        <v>82</v>
      </c>
      <c r="AE22" s="78">
        <v>1</v>
      </c>
      <c r="AF22" s="2">
        <v>1011</v>
      </c>
      <c r="AG22" s="2">
        <v>1023</v>
      </c>
    </row>
    <row r="23" spans="1:33" ht="30">
      <c r="A23" s="242">
        <v>1012</v>
      </c>
      <c r="B23" s="243" t="s">
        <v>83</v>
      </c>
      <c r="C23" s="636" t="s">
        <v>85</v>
      </c>
      <c r="D23" s="270">
        <v>137</v>
      </c>
      <c r="E23" s="271">
        <v>179000</v>
      </c>
      <c r="F23" s="638">
        <v>76</v>
      </c>
      <c r="G23" s="273"/>
      <c r="H23" s="304"/>
      <c r="I23" s="304">
        <v>87</v>
      </c>
      <c r="J23" s="274">
        <v>550</v>
      </c>
      <c r="K23" s="275">
        <v>40</v>
      </c>
      <c r="L23" s="403">
        <v>15</v>
      </c>
      <c r="M23" s="394">
        <v>10000</v>
      </c>
      <c r="N23" s="420">
        <v>0.1</v>
      </c>
      <c r="O23" s="423">
        <v>0.45</v>
      </c>
      <c r="P23" s="403">
        <v>95</v>
      </c>
      <c r="Q23" s="554">
        <v>0.05</v>
      </c>
      <c r="R23" s="553">
        <v>14749.6</v>
      </c>
      <c r="S23" s="84">
        <v>1425</v>
      </c>
      <c r="T23" s="430">
        <v>16439.8</v>
      </c>
      <c r="U23" s="615">
        <v>30.931999999999999</v>
      </c>
      <c r="V23" s="304">
        <v>8.0549999999999997</v>
      </c>
      <c r="W23" s="304">
        <v>31.400400000000001</v>
      </c>
      <c r="X23" s="615">
        <v>1.4000000000000001</v>
      </c>
      <c r="Y23" s="439">
        <v>39.455399999999997</v>
      </c>
      <c r="Z23" s="460">
        <v>76.280539999999988</v>
      </c>
      <c r="AA23" s="473"/>
      <c r="AB23" s="524"/>
      <c r="AC23" s="540">
        <v>838</v>
      </c>
      <c r="AD23" s="524" t="s">
        <v>82</v>
      </c>
      <c r="AE23" s="524">
        <v>1</v>
      </c>
      <c r="AF23" s="2">
        <v>1012</v>
      </c>
      <c r="AG23" s="2">
        <v>1023</v>
      </c>
    </row>
    <row r="24" spans="1:33" ht="30">
      <c r="A24" s="12">
        <v>1013</v>
      </c>
      <c r="B24" s="244" t="s">
        <v>83</v>
      </c>
      <c r="C24" s="637" t="s">
        <v>86</v>
      </c>
      <c r="D24" s="111">
        <v>175</v>
      </c>
      <c r="E24" s="112">
        <v>238000</v>
      </c>
      <c r="F24" s="639">
        <v>97</v>
      </c>
      <c r="G24" s="87"/>
      <c r="H24" s="114"/>
      <c r="I24" s="114">
        <v>111</v>
      </c>
      <c r="J24" s="269">
        <v>600</v>
      </c>
      <c r="K24" s="5">
        <v>40</v>
      </c>
      <c r="L24" s="85">
        <v>15</v>
      </c>
      <c r="M24" s="395">
        <v>10000</v>
      </c>
      <c r="N24" s="106">
        <v>0</v>
      </c>
      <c r="O24" s="424">
        <v>0.45</v>
      </c>
      <c r="P24" s="85">
        <v>105</v>
      </c>
      <c r="Q24" s="554">
        <v>0.05</v>
      </c>
      <c r="R24" s="553">
        <v>20338.666666666664</v>
      </c>
      <c r="S24" s="59">
        <v>1575</v>
      </c>
      <c r="T24" s="115">
        <v>22681.666666666664</v>
      </c>
      <c r="U24" s="615">
        <v>38.096111111111107</v>
      </c>
      <c r="V24" s="114">
        <v>10.71</v>
      </c>
      <c r="W24" s="114">
        <v>40.11</v>
      </c>
      <c r="X24" s="615">
        <v>1.4000000000000001</v>
      </c>
      <c r="Y24" s="62">
        <v>50.82</v>
      </c>
      <c r="Z24" s="116">
        <v>97.485055555555562</v>
      </c>
      <c r="AA24" s="117"/>
      <c r="AB24" s="78"/>
      <c r="AC24" s="539">
        <v>956</v>
      </c>
      <c r="AD24" s="78" t="s">
        <v>82</v>
      </c>
      <c r="AE24" s="78">
        <v>1</v>
      </c>
      <c r="AF24" s="2">
        <v>1013</v>
      </c>
      <c r="AG24" s="2">
        <v>1023</v>
      </c>
    </row>
    <row r="25" spans="1:33" ht="30">
      <c r="A25" s="242">
        <v>1014</v>
      </c>
      <c r="B25" s="243" t="s">
        <v>83</v>
      </c>
      <c r="C25" s="636" t="s">
        <v>87</v>
      </c>
      <c r="D25" s="270">
        <v>225</v>
      </c>
      <c r="E25" s="271">
        <v>301000</v>
      </c>
      <c r="F25" s="638">
        <v>123</v>
      </c>
      <c r="G25" s="273"/>
      <c r="H25" s="304"/>
      <c r="I25" s="304">
        <v>140</v>
      </c>
      <c r="J25" s="274">
        <v>600</v>
      </c>
      <c r="K25" s="275">
        <v>40</v>
      </c>
      <c r="L25" s="403">
        <v>15</v>
      </c>
      <c r="M25" s="394">
        <v>10000</v>
      </c>
      <c r="N25" s="420">
        <v>0</v>
      </c>
      <c r="O25" s="423">
        <v>0.45</v>
      </c>
      <c r="P25" s="403">
        <v>105</v>
      </c>
      <c r="Q25" s="554">
        <v>0.05</v>
      </c>
      <c r="R25" s="553">
        <v>26300</v>
      </c>
      <c r="S25" s="84">
        <v>1575</v>
      </c>
      <c r="T25" s="430">
        <v>28141.666666666668</v>
      </c>
      <c r="U25" s="615">
        <v>48.258333333333333</v>
      </c>
      <c r="V25" s="304">
        <v>13.545000000000002</v>
      </c>
      <c r="W25" s="304">
        <v>51.57</v>
      </c>
      <c r="X25" s="615">
        <v>1.4000000000000001</v>
      </c>
      <c r="Y25" s="439">
        <v>65.115000000000009</v>
      </c>
      <c r="Z25" s="460">
        <v>123.21955555555557</v>
      </c>
      <c r="AA25" s="473"/>
      <c r="AB25" s="524"/>
      <c r="AC25" s="540">
        <v>1082</v>
      </c>
      <c r="AD25" s="524" t="s">
        <v>82</v>
      </c>
      <c r="AE25" s="524">
        <v>1</v>
      </c>
      <c r="AF25" s="2">
        <v>1014</v>
      </c>
      <c r="AG25" s="2">
        <v>1023</v>
      </c>
    </row>
    <row r="26" spans="1:33" ht="15">
      <c r="A26" s="12"/>
      <c r="B26" s="244"/>
      <c r="C26" s="244"/>
      <c r="D26" s="111"/>
      <c r="E26" s="112"/>
      <c r="F26" s="113"/>
      <c r="G26" s="87"/>
      <c r="H26" s="114"/>
      <c r="I26" s="114"/>
      <c r="J26" s="269"/>
      <c r="K26" s="1"/>
      <c r="L26" s="85"/>
      <c r="M26" s="395"/>
      <c r="N26" s="106"/>
      <c r="O26" s="424" t="s">
        <v>81</v>
      </c>
      <c r="P26" s="85"/>
      <c r="Q26" s="554"/>
      <c r="R26" s="553"/>
      <c r="S26" s="59"/>
      <c r="T26" s="115" t="s">
        <v>81</v>
      </c>
      <c r="U26" s="615"/>
      <c r="V26" s="114"/>
      <c r="W26" s="114"/>
      <c r="X26" s="615"/>
      <c r="Y26" s="62" t="s">
        <v>81</v>
      </c>
      <c r="Z26" s="116"/>
      <c r="AA26" s="117"/>
      <c r="AB26" s="78"/>
      <c r="AC26" s="539"/>
      <c r="AD26" s="78" t="s">
        <v>81</v>
      </c>
      <c r="AE26" s="78"/>
      <c r="AF26" s="2" t="s">
        <v>81</v>
      </c>
      <c r="AG26" s="1"/>
    </row>
    <row r="27" spans="1:33" ht="28.5">
      <c r="A27" s="238">
        <v>1020</v>
      </c>
      <c r="B27" s="239"/>
      <c r="C27" s="240" t="s">
        <v>88</v>
      </c>
      <c r="D27" s="263"/>
      <c r="E27" s="264"/>
      <c r="F27" s="265"/>
      <c r="G27" s="266"/>
      <c r="H27" s="267"/>
      <c r="I27" s="267"/>
      <c r="J27" s="268"/>
      <c r="K27" s="268"/>
      <c r="L27" s="263"/>
      <c r="M27" s="268"/>
      <c r="N27" s="419" t="s">
        <v>81</v>
      </c>
      <c r="O27" s="425" t="s">
        <v>81</v>
      </c>
      <c r="P27" s="263"/>
      <c r="Q27" s="552"/>
      <c r="R27" s="553" t="s">
        <v>81</v>
      </c>
      <c r="S27" s="561"/>
      <c r="T27" s="429" t="s">
        <v>81</v>
      </c>
      <c r="U27" s="614"/>
      <c r="V27" s="267"/>
      <c r="W27" s="267"/>
      <c r="X27" s="614"/>
      <c r="Y27" s="440" t="s">
        <v>81</v>
      </c>
      <c r="Z27" s="459"/>
      <c r="AA27" s="472"/>
      <c r="AB27" s="523"/>
      <c r="AC27" s="538" t="s">
        <v>81</v>
      </c>
      <c r="AD27" s="523" t="s">
        <v>81</v>
      </c>
      <c r="AE27" s="523"/>
      <c r="AF27" s="2">
        <v>1020</v>
      </c>
      <c r="AG27" s="1"/>
    </row>
    <row r="28" spans="1:33" ht="15">
      <c r="A28" s="90"/>
      <c r="B28" s="241"/>
      <c r="C28" s="241"/>
      <c r="D28" s="63"/>
      <c r="E28" s="61"/>
      <c r="F28" s="276"/>
      <c r="G28" s="89"/>
      <c r="H28" s="114"/>
      <c r="I28" s="114"/>
      <c r="J28" s="269"/>
      <c r="K28" s="105"/>
      <c r="L28" s="89"/>
      <c r="M28" s="269"/>
      <c r="N28" s="106" t="s">
        <v>81</v>
      </c>
      <c r="O28" s="424" t="s">
        <v>81</v>
      </c>
      <c r="P28" s="105"/>
      <c r="Q28" s="554"/>
      <c r="R28" s="553" t="s">
        <v>81</v>
      </c>
      <c r="S28" s="59"/>
      <c r="T28" s="431" t="s">
        <v>81</v>
      </c>
      <c r="U28" s="615"/>
      <c r="V28" s="433"/>
      <c r="W28" s="433"/>
      <c r="X28" s="615"/>
      <c r="Y28" s="62" t="s">
        <v>81</v>
      </c>
      <c r="Z28" s="198"/>
      <c r="AA28" s="117"/>
      <c r="AB28" s="105"/>
      <c r="AC28" s="541" t="s">
        <v>81</v>
      </c>
      <c r="AD28" s="536" t="s">
        <v>81</v>
      </c>
      <c r="AE28" s="536"/>
      <c r="AF28" s="2" t="s">
        <v>81</v>
      </c>
      <c r="AG28" s="1"/>
    </row>
    <row r="29" spans="1:33" ht="60">
      <c r="A29" s="242">
        <v>1021</v>
      </c>
      <c r="B29" s="243"/>
      <c r="C29" s="243" t="s">
        <v>89</v>
      </c>
      <c r="D29" s="277" t="s">
        <v>24</v>
      </c>
      <c r="E29" s="271">
        <v>2900</v>
      </c>
      <c r="F29" s="278">
        <v>2.8</v>
      </c>
      <c r="G29" s="273"/>
      <c r="H29" s="304">
        <v>2.4</v>
      </c>
      <c r="I29" s="304">
        <v>3.5</v>
      </c>
      <c r="J29" s="274">
        <v>150</v>
      </c>
      <c r="K29" s="275" t="s">
        <v>24</v>
      </c>
      <c r="L29" s="403">
        <v>18</v>
      </c>
      <c r="M29" s="394">
        <v>4000</v>
      </c>
      <c r="N29" s="420">
        <v>0</v>
      </c>
      <c r="O29" s="423">
        <v>1.1499999999999999</v>
      </c>
      <c r="P29" s="403">
        <v>6</v>
      </c>
      <c r="Q29" s="554">
        <v>0.02</v>
      </c>
      <c r="R29" s="553">
        <v>222.01111111111112</v>
      </c>
      <c r="S29" s="84">
        <v>42</v>
      </c>
      <c r="T29" s="430">
        <v>261.11111111111114</v>
      </c>
      <c r="U29" s="615">
        <v>1.798740740740741</v>
      </c>
      <c r="V29" s="304">
        <v>0.83374999999999988</v>
      </c>
      <c r="W29" s="304"/>
      <c r="X29" s="615">
        <v>0.56000000000000005</v>
      </c>
      <c r="Y29" s="439">
        <v>0.83374999999999988</v>
      </c>
      <c r="Z29" s="460">
        <v>2.8319398148148149</v>
      </c>
      <c r="AA29" s="473"/>
      <c r="AB29" s="524"/>
      <c r="AC29" s="540">
        <v>5.8</v>
      </c>
      <c r="AD29" s="524" t="s">
        <v>82</v>
      </c>
      <c r="AE29" s="524">
        <v>0</v>
      </c>
      <c r="AF29" s="2">
        <v>1021</v>
      </c>
    </row>
    <row r="30" spans="1:33" ht="60">
      <c r="A30" s="12">
        <v>1022</v>
      </c>
      <c r="B30" s="244"/>
      <c r="C30" s="244" t="s">
        <v>90</v>
      </c>
      <c r="D30" s="119" t="s">
        <v>24</v>
      </c>
      <c r="E30" s="112">
        <v>4300</v>
      </c>
      <c r="F30" s="213">
        <v>3.9</v>
      </c>
      <c r="G30" s="87"/>
      <c r="H30" s="114">
        <v>3.3</v>
      </c>
      <c r="I30" s="114">
        <v>4.8</v>
      </c>
      <c r="J30" s="269">
        <v>150</v>
      </c>
      <c r="K30" s="5" t="s">
        <v>24</v>
      </c>
      <c r="L30" s="85">
        <v>18</v>
      </c>
      <c r="M30" s="395">
        <v>4000</v>
      </c>
      <c r="N30" s="106">
        <v>0</v>
      </c>
      <c r="O30" s="424">
        <v>0.9</v>
      </c>
      <c r="P30" s="85">
        <v>8</v>
      </c>
      <c r="Q30" s="554">
        <v>0.02</v>
      </c>
      <c r="R30" s="553">
        <v>321.53333333333336</v>
      </c>
      <c r="S30" s="59">
        <v>56</v>
      </c>
      <c r="T30" s="115">
        <v>380.88888888888891</v>
      </c>
      <c r="U30" s="615">
        <v>2.572888888888889</v>
      </c>
      <c r="V30" s="114">
        <v>0.96750000000000003</v>
      </c>
      <c r="W30" s="114"/>
      <c r="X30" s="615">
        <v>0.56000000000000005</v>
      </c>
      <c r="Y30" s="62">
        <v>0.96750000000000003</v>
      </c>
      <c r="Z30" s="116">
        <v>3.8574351851851856</v>
      </c>
      <c r="AA30" s="117"/>
      <c r="AB30" s="78"/>
      <c r="AC30" s="539">
        <v>8.6</v>
      </c>
      <c r="AD30" s="78" t="s">
        <v>82</v>
      </c>
      <c r="AE30" s="78">
        <v>0</v>
      </c>
      <c r="AF30" s="2">
        <v>1022</v>
      </c>
    </row>
    <row r="31" spans="1:33" ht="60">
      <c r="A31" s="242">
        <v>1023</v>
      </c>
      <c r="B31" s="243"/>
      <c r="C31" s="243" t="s">
        <v>91</v>
      </c>
      <c r="D31" s="277" t="s">
        <v>24</v>
      </c>
      <c r="E31" s="271">
        <v>3700</v>
      </c>
      <c r="F31" s="278">
        <v>3.4</v>
      </c>
      <c r="G31" s="273"/>
      <c r="H31" s="304">
        <v>2.9</v>
      </c>
      <c r="I31" s="304">
        <v>4.2</v>
      </c>
      <c r="J31" s="274">
        <v>150</v>
      </c>
      <c r="K31" s="275" t="s">
        <v>24</v>
      </c>
      <c r="L31" s="403">
        <v>18</v>
      </c>
      <c r="M31" s="394">
        <v>4000</v>
      </c>
      <c r="N31" s="420">
        <v>0</v>
      </c>
      <c r="O31" s="423">
        <v>1</v>
      </c>
      <c r="P31" s="403">
        <v>6</v>
      </c>
      <c r="Q31" s="554">
        <v>0.02</v>
      </c>
      <c r="R31" s="553">
        <v>283.25555555555553</v>
      </c>
      <c r="S31" s="84">
        <v>42</v>
      </c>
      <c r="T31" s="430">
        <v>321.55555555555554</v>
      </c>
      <c r="U31" s="615">
        <v>2.2177037037037035</v>
      </c>
      <c r="V31" s="304">
        <v>0.92500000000000004</v>
      </c>
      <c r="W31" s="304"/>
      <c r="X31" s="615">
        <v>0.56000000000000005</v>
      </c>
      <c r="Y31" s="439">
        <v>0.92500000000000004</v>
      </c>
      <c r="Z31" s="460">
        <v>3.3755740740740743</v>
      </c>
      <c r="AA31" s="473"/>
      <c r="AB31" s="524"/>
      <c r="AC31" s="540">
        <v>7.4</v>
      </c>
      <c r="AD31" s="524" t="s">
        <v>82</v>
      </c>
      <c r="AE31" s="524">
        <v>0</v>
      </c>
      <c r="AF31" s="2">
        <v>1023</v>
      </c>
    </row>
    <row r="32" spans="1:33" ht="60">
      <c r="A32" s="12">
        <v>1024</v>
      </c>
      <c r="B32" s="244"/>
      <c r="C32" s="244" t="s">
        <v>92</v>
      </c>
      <c r="D32" s="119" t="s">
        <v>24</v>
      </c>
      <c r="E32" s="112">
        <v>5100</v>
      </c>
      <c r="F32" s="213">
        <v>4.4000000000000004</v>
      </c>
      <c r="G32" s="87"/>
      <c r="H32" s="114">
        <v>3.7</v>
      </c>
      <c r="I32" s="114">
        <v>5.4</v>
      </c>
      <c r="J32" s="269">
        <v>150</v>
      </c>
      <c r="K32" s="5" t="s">
        <v>24</v>
      </c>
      <c r="L32" s="85">
        <v>18</v>
      </c>
      <c r="M32" s="395">
        <v>4000</v>
      </c>
      <c r="N32" s="106">
        <v>0</v>
      </c>
      <c r="O32" s="424">
        <v>0.8</v>
      </c>
      <c r="P32" s="85">
        <v>8</v>
      </c>
      <c r="Q32" s="554">
        <v>0.02</v>
      </c>
      <c r="R32" s="553">
        <v>390.43333333333328</v>
      </c>
      <c r="S32" s="59">
        <v>56</v>
      </c>
      <c r="T32" s="115">
        <v>441.33333333333331</v>
      </c>
      <c r="U32" s="615">
        <v>3.0442222222222219</v>
      </c>
      <c r="V32" s="114">
        <v>1.02</v>
      </c>
      <c r="W32" s="114"/>
      <c r="X32" s="615">
        <v>0.56000000000000005</v>
      </c>
      <c r="Y32" s="62">
        <v>1.02</v>
      </c>
      <c r="Z32" s="116">
        <v>4.3584444444444443</v>
      </c>
      <c r="AA32" s="117"/>
      <c r="AB32" s="78"/>
      <c r="AC32" s="539">
        <v>10.200000000000001</v>
      </c>
      <c r="AD32" s="78" t="s">
        <v>82</v>
      </c>
      <c r="AE32" s="78">
        <v>0</v>
      </c>
      <c r="AF32" s="2">
        <v>1024</v>
      </c>
    </row>
    <row r="33" spans="1:33" ht="30">
      <c r="A33" s="242">
        <v>1025</v>
      </c>
      <c r="B33" s="243"/>
      <c r="C33" s="243" t="s">
        <v>93</v>
      </c>
      <c r="D33" s="277" t="s">
        <v>24</v>
      </c>
      <c r="E33" s="271">
        <v>9300</v>
      </c>
      <c r="F33" s="278">
        <v>2.7</v>
      </c>
      <c r="G33" s="273"/>
      <c r="H33" s="304">
        <v>2.2999999999999998</v>
      </c>
      <c r="I33" s="304">
        <v>3.3</v>
      </c>
      <c r="J33" s="274">
        <v>400</v>
      </c>
      <c r="K33" s="275" t="s">
        <v>24</v>
      </c>
      <c r="L33" s="403">
        <v>18</v>
      </c>
      <c r="M33" s="394">
        <v>10000</v>
      </c>
      <c r="N33" s="420">
        <v>0.1</v>
      </c>
      <c r="O33" s="423">
        <v>0.8</v>
      </c>
      <c r="P33" s="403">
        <v>1</v>
      </c>
      <c r="Q33" s="554">
        <v>0</v>
      </c>
      <c r="R33" s="553">
        <v>695.04</v>
      </c>
      <c r="S33" s="84">
        <v>7</v>
      </c>
      <c r="T33" s="430">
        <v>669.16000000000008</v>
      </c>
      <c r="U33" s="615">
        <v>1.8030999999999999</v>
      </c>
      <c r="V33" s="304">
        <v>0.74400000000000011</v>
      </c>
      <c r="W33" s="304"/>
      <c r="X33" s="615">
        <v>0</v>
      </c>
      <c r="Y33" s="439">
        <v>0.74400000000000011</v>
      </c>
      <c r="Z33" s="460">
        <v>2.6585900000000007</v>
      </c>
      <c r="AA33" s="473"/>
      <c r="AB33" s="524"/>
      <c r="AC33" s="540">
        <v>18.600000000000001</v>
      </c>
      <c r="AD33" s="524" t="s">
        <v>82</v>
      </c>
      <c r="AE33" s="524">
        <v>0</v>
      </c>
      <c r="AF33" s="2">
        <v>1025</v>
      </c>
    </row>
    <row r="34" spans="1:33" ht="15">
      <c r="A34" s="90"/>
      <c r="B34" s="241"/>
      <c r="C34" s="241"/>
      <c r="D34" s="63"/>
      <c r="E34" s="61"/>
      <c r="F34" s="276"/>
      <c r="G34" s="89"/>
      <c r="H34" s="114"/>
      <c r="I34" s="114"/>
      <c r="J34" s="269"/>
      <c r="K34" s="105"/>
      <c r="L34" s="89"/>
      <c r="M34" s="269"/>
      <c r="N34" s="106" t="s">
        <v>81</v>
      </c>
      <c r="O34" s="424" t="s">
        <v>81</v>
      </c>
      <c r="P34" s="105"/>
      <c r="Q34" s="554"/>
      <c r="R34" s="553" t="s">
        <v>81</v>
      </c>
      <c r="S34" s="59"/>
      <c r="T34" s="431" t="s">
        <v>81</v>
      </c>
      <c r="U34" s="615"/>
      <c r="V34" s="433"/>
      <c r="W34" s="433"/>
      <c r="X34" s="615"/>
      <c r="Y34" s="62" t="s">
        <v>81</v>
      </c>
      <c r="Z34" s="198"/>
      <c r="AA34" s="117"/>
      <c r="AB34" s="105"/>
      <c r="AC34" s="541" t="s">
        <v>81</v>
      </c>
      <c r="AD34" s="536" t="s">
        <v>81</v>
      </c>
      <c r="AE34" s="536"/>
      <c r="AF34" s="2" t="s">
        <v>81</v>
      </c>
    </row>
    <row r="35" spans="1:33" ht="28.5">
      <c r="A35" s="238">
        <v>1030</v>
      </c>
      <c r="B35" s="239" t="s">
        <v>83</v>
      </c>
      <c r="C35" s="240" t="s">
        <v>94</v>
      </c>
      <c r="D35" s="263"/>
      <c r="E35" s="264"/>
      <c r="F35" s="265"/>
      <c r="G35" s="266"/>
      <c r="H35" s="267"/>
      <c r="I35" s="267"/>
      <c r="J35" s="268"/>
      <c r="K35" s="268"/>
      <c r="L35" s="263"/>
      <c r="M35" s="268"/>
      <c r="N35" s="419" t="s">
        <v>81</v>
      </c>
      <c r="O35" s="425" t="s">
        <v>81</v>
      </c>
      <c r="P35" s="263"/>
      <c r="Q35" s="552"/>
      <c r="R35" s="553" t="s">
        <v>81</v>
      </c>
      <c r="S35" s="561"/>
      <c r="T35" s="429" t="s">
        <v>81</v>
      </c>
      <c r="U35" s="614"/>
      <c r="V35" s="267"/>
      <c r="W35" s="267"/>
      <c r="X35" s="614"/>
      <c r="Y35" s="440" t="s">
        <v>81</v>
      </c>
      <c r="Z35" s="459"/>
      <c r="AA35" s="472"/>
      <c r="AB35" s="523"/>
      <c r="AC35" s="538" t="s">
        <v>81</v>
      </c>
      <c r="AD35" s="523" t="s">
        <v>81</v>
      </c>
      <c r="AE35" s="523"/>
      <c r="AF35" s="2">
        <v>1030</v>
      </c>
    </row>
    <row r="36" spans="1:33" ht="15">
      <c r="A36" s="90"/>
      <c r="B36" s="241"/>
      <c r="C36" s="90"/>
      <c r="D36" s="119"/>
      <c r="E36" s="112"/>
      <c r="F36" s="120"/>
      <c r="G36" s="90"/>
      <c r="H36" s="114"/>
      <c r="I36" s="114"/>
      <c r="J36" s="269"/>
      <c r="K36" s="89"/>
      <c r="L36" s="90"/>
      <c r="M36" s="269"/>
      <c r="N36" s="106" t="s">
        <v>81</v>
      </c>
      <c r="O36" s="424" t="s">
        <v>81</v>
      </c>
      <c r="P36" s="89"/>
      <c r="Q36" s="554"/>
      <c r="R36" s="553" t="s">
        <v>81</v>
      </c>
      <c r="S36" s="59"/>
      <c r="T36" s="115" t="s">
        <v>81</v>
      </c>
      <c r="U36" s="615"/>
      <c r="V36" s="114"/>
      <c r="W36" s="114"/>
      <c r="X36" s="615"/>
      <c r="Y36" s="62" t="s">
        <v>81</v>
      </c>
      <c r="Z36" s="116"/>
      <c r="AA36" s="117"/>
      <c r="AB36" s="90"/>
      <c r="AC36" s="539" t="s">
        <v>81</v>
      </c>
      <c r="AD36" s="78" t="s">
        <v>81</v>
      </c>
      <c r="AE36" s="78"/>
      <c r="AF36" s="2" t="s">
        <v>81</v>
      </c>
    </row>
    <row r="37" spans="1:33" ht="30">
      <c r="A37" s="242">
        <v>1032</v>
      </c>
      <c r="B37" s="243" t="s">
        <v>83</v>
      </c>
      <c r="C37" s="245" t="s">
        <v>95</v>
      </c>
      <c r="D37" s="270">
        <v>90</v>
      </c>
      <c r="E37" s="271">
        <v>261000</v>
      </c>
      <c r="F37" s="272">
        <v>91</v>
      </c>
      <c r="G37" s="273"/>
      <c r="H37" s="304"/>
      <c r="I37" s="304">
        <v>106</v>
      </c>
      <c r="J37" s="274">
        <v>600</v>
      </c>
      <c r="K37" s="275">
        <v>50</v>
      </c>
      <c r="L37" s="403">
        <v>15</v>
      </c>
      <c r="M37" s="394">
        <v>10000</v>
      </c>
      <c r="N37" s="420">
        <v>0</v>
      </c>
      <c r="O37" s="423">
        <v>0.65</v>
      </c>
      <c r="P37" s="403">
        <v>70</v>
      </c>
      <c r="Q37" s="554">
        <v>0.05</v>
      </c>
      <c r="R37" s="553">
        <v>22793.333333333332</v>
      </c>
      <c r="S37" s="84">
        <v>1050</v>
      </c>
      <c r="T37" s="430">
        <v>24150</v>
      </c>
      <c r="U37" s="615">
        <v>41.405555555555551</v>
      </c>
      <c r="V37" s="304">
        <v>16.965</v>
      </c>
      <c r="W37" s="304">
        <v>25.785</v>
      </c>
      <c r="X37" s="615">
        <v>1.4000000000000001</v>
      </c>
      <c r="Y37" s="439">
        <v>42.75</v>
      </c>
      <c r="Z37" s="460">
        <v>91.300000000000011</v>
      </c>
      <c r="AA37" s="473"/>
      <c r="AB37" s="524"/>
      <c r="AC37" s="540">
        <v>1002</v>
      </c>
      <c r="AD37" s="524" t="s">
        <v>82</v>
      </c>
      <c r="AE37" s="524">
        <v>1</v>
      </c>
      <c r="AF37" s="2">
        <v>1032</v>
      </c>
    </row>
    <row r="38" spans="1:33" ht="15">
      <c r="A38" s="90"/>
      <c r="B38" s="241"/>
      <c r="C38" s="90"/>
      <c r="D38" s="119"/>
      <c r="E38" s="112"/>
      <c r="F38" s="120"/>
      <c r="G38" s="90"/>
      <c r="H38" s="114"/>
      <c r="I38" s="114"/>
      <c r="J38" s="269"/>
      <c r="K38" s="89"/>
      <c r="L38" s="90"/>
      <c r="M38" s="269"/>
      <c r="N38" s="106" t="s">
        <v>81</v>
      </c>
      <c r="O38" s="424" t="s">
        <v>81</v>
      </c>
      <c r="P38" s="89"/>
      <c r="Q38" s="554"/>
      <c r="R38" s="553" t="s">
        <v>81</v>
      </c>
      <c r="S38" s="59"/>
      <c r="T38" s="115" t="s">
        <v>81</v>
      </c>
      <c r="U38" s="615"/>
      <c r="V38" s="114"/>
      <c r="W38" s="114"/>
      <c r="X38" s="615"/>
      <c r="Y38" s="62" t="s">
        <v>81</v>
      </c>
      <c r="Z38" s="116"/>
      <c r="AA38" s="117"/>
      <c r="AB38" s="90"/>
      <c r="AC38" s="539" t="s">
        <v>81</v>
      </c>
      <c r="AD38" s="78" t="s">
        <v>81</v>
      </c>
      <c r="AE38" s="78"/>
      <c r="AF38" s="2" t="s">
        <v>81</v>
      </c>
    </row>
    <row r="39" spans="1:33" ht="28.5">
      <c r="A39" s="238">
        <v>1040</v>
      </c>
      <c r="B39" s="239"/>
      <c r="C39" s="240" t="s">
        <v>96</v>
      </c>
      <c r="D39" s="263"/>
      <c r="E39" s="264"/>
      <c r="F39" s="265"/>
      <c r="G39" s="266"/>
      <c r="H39" s="267"/>
      <c r="I39" s="267"/>
      <c r="J39" s="268"/>
      <c r="K39" s="268"/>
      <c r="L39" s="263"/>
      <c r="M39" s="268"/>
      <c r="N39" s="419" t="s">
        <v>81</v>
      </c>
      <c r="O39" s="425" t="s">
        <v>81</v>
      </c>
      <c r="P39" s="263"/>
      <c r="Q39" s="552"/>
      <c r="R39" s="553" t="s">
        <v>81</v>
      </c>
      <c r="S39" s="561"/>
      <c r="T39" s="429" t="s">
        <v>81</v>
      </c>
      <c r="U39" s="614"/>
      <c r="V39" s="267"/>
      <c r="W39" s="267"/>
      <c r="X39" s="614"/>
      <c r="Y39" s="440" t="s">
        <v>81</v>
      </c>
      <c r="Z39" s="459"/>
      <c r="AA39" s="472"/>
      <c r="AB39" s="523"/>
      <c r="AC39" s="538" t="s">
        <v>81</v>
      </c>
      <c r="AD39" s="523" t="s">
        <v>81</v>
      </c>
      <c r="AE39" s="523"/>
      <c r="AF39" s="2">
        <v>1040</v>
      </c>
    </row>
    <row r="40" spans="1:33" ht="15">
      <c r="A40" s="90"/>
      <c r="B40" s="241"/>
      <c r="C40" s="90"/>
      <c r="D40" s="119"/>
      <c r="E40" s="112"/>
      <c r="F40" s="120"/>
      <c r="G40" s="90"/>
      <c r="H40" s="114"/>
      <c r="I40" s="114"/>
      <c r="J40" s="269"/>
      <c r="K40" s="89"/>
      <c r="L40" s="90"/>
      <c r="M40" s="269"/>
      <c r="N40" s="106" t="s">
        <v>81</v>
      </c>
      <c r="O40" s="424" t="s">
        <v>81</v>
      </c>
      <c r="P40" s="89"/>
      <c r="Q40" s="554"/>
      <c r="R40" s="553" t="s">
        <v>81</v>
      </c>
      <c r="S40" s="59"/>
      <c r="T40" s="115" t="s">
        <v>81</v>
      </c>
      <c r="U40" s="615"/>
      <c r="V40" s="114"/>
      <c r="W40" s="114"/>
      <c r="X40" s="615"/>
      <c r="Y40" s="62" t="s">
        <v>81</v>
      </c>
      <c r="Z40" s="116"/>
      <c r="AA40" s="117"/>
      <c r="AB40" s="90"/>
      <c r="AC40" s="539" t="s">
        <v>81</v>
      </c>
      <c r="AD40" s="78" t="s">
        <v>81</v>
      </c>
      <c r="AE40" s="78"/>
      <c r="AF40" s="2" t="s">
        <v>81</v>
      </c>
    </row>
    <row r="41" spans="1:33" ht="45">
      <c r="A41" s="242">
        <v>1041</v>
      </c>
      <c r="B41" s="243"/>
      <c r="C41" s="243" t="s">
        <v>97</v>
      </c>
      <c r="D41" s="270">
        <v>30</v>
      </c>
      <c r="E41" s="271">
        <v>41000</v>
      </c>
      <c r="F41" s="272">
        <v>34</v>
      </c>
      <c r="G41" s="273"/>
      <c r="H41" s="304">
        <v>30</v>
      </c>
      <c r="I41" s="304">
        <v>41</v>
      </c>
      <c r="J41" s="274">
        <v>200</v>
      </c>
      <c r="K41" s="275">
        <v>40</v>
      </c>
      <c r="L41" s="403">
        <v>15</v>
      </c>
      <c r="M41" s="394">
        <v>10000</v>
      </c>
      <c r="N41" s="420">
        <v>0.25</v>
      </c>
      <c r="O41" s="423">
        <v>1.2</v>
      </c>
      <c r="P41" s="403">
        <v>23</v>
      </c>
      <c r="Q41" s="554">
        <v>0.05</v>
      </c>
      <c r="R41" s="553">
        <v>3129</v>
      </c>
      <c r="S41" s="84">
        <v>345</v>
      </c>
      <c r="T41" s="430">
        <v>3818</v>
      </c>
      <c r="U41" s="615">
        <v>16.152000000000001</v>
      </c>
      <c r="V41" s="304">
        <v>4.919999999999999</v>
      </c>
      <c r="W41" s="304">
        <v>6.8759999999999994</v>
      </c>
      <c r="X41" s="615">
        <v>1.4000000000000001</v>
      </c>
      <c r="Y41" s="439">
        <v>11.795999999999999</v>
      </c>
      <c r="Z41" s="460">
        <v>33.974600000000002</v>
      </c>
      <c r="AA41" s="473"/>
      <c r="AB41" s="524"/>
      <c r="AC41" s="540">
        <v>562</v>
      </c>
      <c r="AD41" s="524" t="s">
        <v>82</v>
      </c>
      <c r="AE41" s="524">
        <v>1</v>
      </c>
      <c r="AF41" s="2">
        <v>1041</v>
      </c>
    </row>
    <row r="42" spans="1:33" ht="45">
      <c r="A42" s="12">
        <v>1042</v>
      </c>
      <c r="B42" s="244"/>
      <c r="C42" s="244" t="s">
        <v>98</v>
      </c>
      <c r="D42" s="111">
        <v>45</v>
      </c>
      <c r="E42" s="112">
        <v>52000</v>
      </c>
      <c r="F42" s="212">
        <v>39</v>
      </c>
      <c r="G42" s="87"/>
      <c r="H42" s="114">
        <v>35</v>
      </c>
      <c r="I42" s="114">
        <v>46</v>
      </c>
      <c r="J42" s="269">
        <v>250</v>
      </c>
      <c r="K42" s="5">
        <v>40</v>
      </c>
      <c r="L42" s="85">
        <v>15</v>
      </c>
      <c r="M42" s="395">
        <v>10000</v>
      </c>
      <c r="N42" s="106">
        <v>0.25</v>
      </c>
      <c r="O42" s="424">
        <v>1.1499999999999999</v>
      </c>
      <c r="P42" s="85">
        <v>29</v>
      </c>
      <c r="Q42" s="554">
        <v>0.05</v>
      </c>
      <c r="R42" s="553">
        <v>3874</v>
      </c>
      <c r="S42" s="59">
        <v>435</v>
      </c>
      <c r="T42" s="115">
        <v>4711</v>
      </c>
      <c r="U42" s="615">
        <v>16.309999999999999</v>
      </c>
      <c r="V42" s="114">
        <v>5.9799999999999995</v>
      </c>
      <c r="W42" s="114">
        <v>10.314</v>
      </c>
      <c r="X42" s="615">
        <v>1.4000000000000001</v>
      </c>
      <c r="Y42" s="62">
        <v>16.294</v>
      </c>
      <c r="Z42" s="116">
        <v>38.651800000000009</v>
      </c>
      <c r="AA42" s="117"/>
      <c r="AB42" s="78"/>
      <c r="AC42" s="539">
        <v>584</v>
      </c>
      <c r="AD42" s="78" t="s">
        <v>82</v>
      </c>
      <c r="AE42" s="78">
        <v>1</v>
      </c>
      <c r="AF42" s="2">
        <v>1042</v>
      </c>
    </row>
    <row r="43" spans="1:33" ht="45">
      <c r="A43" s="242">
        <v>1043</v>
      </c>
      <c r="B43" s="243"/>
      <c r="C43" s="243" t="s">
        <v>99</v>
      </c>
      <c r="D43" s="270">
        <v>30</v>
      </c>
      <c r="E43" s="271">
        <v>45000</v>
      </c>
      <c r="F43" s="272">
        <v>36</v>
      </c>
      <c r="G43" s="273"/>
      <c r="H43" s="304">
        <v>32</v>
      </c>
      <c r="I43" s="304">
        <v>44</v>
      </c>
      <c r="J43" s="274">
        <v>200</v>
      </c>
      <c r="K43" s="275">
        <v>40</v>
      </c>
      <c r="L43" s="403">
        <v>15</v>
      </c>
      <c r="M43" s="394">
        <v>10000</v>
      </c>
      <c r="N43" s="420">
        <v>0.25</v>
      </c>
      <c r="O43" s="423">
        <v>1.2</v>
      </c>
      <c r="P43" s="403">
        <v>24</v>
      </c>
      <c r="Q43" s="554">
        <v>0.05</v>
      </c>
      <c r="R43" s="553">
        <v>3427</v>
      </c>
      <c r="S43" s="84">
        <v>360</v>
      </c>
      <c r="T43" s="430">
        <v>4125</v>
      </c>
      <c r="U43" s="615">
        <v>17.436</v>
      </c>
      <c r="V43" s="304">
        <v>5.3999999999999995</v>
      </c>
      <c r="W43" s="304">
        <v>6.8759999999999994</v>
      </c>
      <c r="X43" s="615">
        <v>1.4000000000000001</v>
      </c>
      <c r="Y43" s="439">
        <v>12.276</v>
      </c>
      <c r="Z43" s="460">
        <v>36.191099999999999</v>
      </c>
      <c r="AA43" s="473"/>
      <c r="AB43" s="524"/>
      <c r="AC43" s="540">
        <v>570</v>
      </c>
      <c r="AD43" s="524" t="s">
        <v>82</v>
      </c>
      <c r="AE43" s="524">
        <v>1</v>
      </c>
      <c r="AF43" s="2">
        <v>1043</v>
      </c>
    </row>
    <row r="44" spans="1:33" ht="45">
      <c r="A44" s="12">
        <v>1044</v>
      </c>
      <c r="B44" s="244"/>
      <c r="C44" s="244" t="s">
        <v>100</v>
      </c>
      <c r="D44" s="111">
        <v>45</v>
      </c>
      <c r="E44" s="112">
        <v>62000</v>
      </c>
      <c r="F44" s="212">
        <v>43</v>
      </c>
      <c r="G44" s="87"/>
      <c r="H44" s="114">
        <v>38</v>
      </c>
      <c r="I44" s="114">
        <v>51</v>
      </c>
      <c r="J44" s="269">
        <v>250</v>
      </c>
      <c r="K44" s="5">
        <v>40</v>
      </c>
      <c r="L44" s="85">
        <v>15</v>
      </c>
      <c r="M44" s="395">
        <v>10000</v>
      </c>
      <c r="N44" s="106">
        <v>0.25</v>
      </c>
      <c r="O44" s="424">
        <v>1.1000000000000001</v>
      </c>
      <c r="P44" s="85">
        <v>29</v>
      </c>
      <c r="Q44" s="554">
        <v>0.05</v>
      </c>
      <c r="R44" s="553">
        <v>4619</v>
      </c>
      <c r="S44" s="59">
        <v>435</v>
      </c>
      <c r="T44" s="115">
        <v>5441</v>
      </c>
      <c r="U44" s="615">
        <v>18.86</v>
      </c>
      <c r="V44" s="114">
        <v>6.8200000000000012</v>
      </c>
      <c r="W44" s="114">
        <v>10.314</v>
      </c>
      <c r="X44" s="615">
        <v>1.4000000000000001</v>
      </c>
      <c r="Y44" s="62">
        <v>17.134</v>
      </c>
      <c r="Z44" s="116">
        <v>42.787799999999997</v>
      </c>
      <c r="AA44" s="117"/>
      <c r="AB44" s="78"/>
      <c r="AC44" s="539">
        <v>604</v>
      </c>
      <c r="AD44" s="78" t="s">
        <v>82</v>
      </c>
      <c r="AE44" s="78">
        <v>1</v>
      </c>
      <c r="AF44" s="2">
        <v>1044</v>
      </c>
    </row>
    <row r="45" spans="1:33" ht="45">
      <c r="A45" s="242">
        <v>1045</v>
      </c>
      <c r="B45" s="243"/>
      <c r="C45" s="243" t="s">
        <v>101</v>
      </c>
      <c r="D45" s="270">
        <v>55</v>
      </c>
      <c r="E45" s="271">
        <v>76000</v>
      </c>
      <c r="F45" s="272">
        <v>50</v>
      </c>
      <c r="G45" s="273"/>
      <c r="H45" s="304">
        <v>44</v>
      </c>
      <c r="I45" s="304">
        <v>60</v>
      </c>
      <c r="J45" s="274">
        <v>250</v>
      </c>
      <c r="K45" s="275">
        <v>40</v>
      </c>
      <c r="L45" s="403">
        <v>15</v>
      </c>
      <c r="M45" s="394">
        <v>10000</v>
      </c>
      <c r="N45" s="420">
        <v>0.25</v>
      </c>
      <c r="O45" s="423">
        <v>0.85</v>
      </c>
      <c r="P45" s="403">
        <v>40</v>
      </c>
      <c r="Q45" s="554">
        <v>0.05</v>
      </c>
      <c r="R45" s="553">
        <v>5811</v>
      </c>
      <c r="S45" s="84">
        <v>600</v>
      </c>
      <c r="T45" s="430">
        <v>6628</v>
      </c>
      <c r="U45" s="615">
        <v>23.49</v>
      </c>
      <c r="V45" s="304">
        <v>6.46</v>
      </c>
      <c r="W45" s="304">
        <v>12.606</v>
      </c>
      <c r="X45" s="615">
        <v>1.4000000000000001</v>
      </c>
      <c r="Y45" s="439">
        <v>19.065999999999999</v>
      </c>
      <c r="Z45" s="460">
        <v>50.13580000000001</v>
      </c>
      <c r="AA45" s="473"/>
      <c r="AB45" s="524"/>
      <c r="AC45" s="540">
        <v>632</v>
      </c>
      <c r="AD45" s="524" t="s">
        <v>82</v>
      </c>
      <c r="AE45" s="524">
        <v>1</v>
      </c>
      <c r="AF45" s="2">
        <v>1045</v>
      </c>
      <c r="AG45" s="1"/>
    </row>
    <row r="46" spans="1:33" ht="15">
      <c r="A46" s="90"/>
      <c r="B46" s="241"/>
      <c r="C46" s="241"/>
      <c r="D46" s="63"/>
      <c r="E46" s="61"/>
      <c r="F46" s="276"/>
      <c r="G46" s="89"/>
      <c r="H46" s="114"/>
      <c r="I46" s="114"/>
      <c r="J46" s="269"/>
      <c r="K46" s="105"/>
      <c r="L46" s="89"/>
      <c r="M46" s="269"/>
      <c r="N46" s="106" t="s">
        <v>81</v>
      </c>
      <c r="O46" s="424" t="s">
        <v>81</v>
      </c>
      <c r="P46" s="105"/>
      <c r="Q46" s="554"/>
      <c r="R46" s="553" t="s">
        <v>81</v>
      </c>
      <c r="S46" s="59"/>
      <c r="T46" s="431" t="s">
        <v>81</v>
      </c>
      <c r="U46" s="615"/>
      <c r="V46" s="433"/>
      <c r="W46" s="433"/>
      <c r="X46" s="615"/>
      <c r="Y46" s="62" t="s">
        <v>81</v>
      </c>
      <c r="Z46" s="198"/>
      <c r="AA46" s="117"/>
      <c r="AB46" s="105"/>
      <c r="AC46" s="541" t="s">
        <v>81</v>
      </c>
      <c r="AD46" s="536" t="s">
        <v>81</v>
      </c>
      <c r="AE46" s="536"/>
      <c r="AF46" s="2" t="s">
        <v>81</v>
      </c>
      <c r="AG46" s="1"/>
    </row>
    <row r="47" spans="1:33" ht="15">
      <c r="A47" s="238">
        <v>1050</v>
      </c>
      <c r="B47" s="239"/>
      <c r="C47" s="246" t="s">
        <v>102</v>
      </c>
      <c r="D47" s="279"/>
      <c r="E47" s="264"/>
      <c r="F47" s="265"/>
      <c r="G47" s="266"/>
      <c r="H47" s="267"/>
      <c r="I47" s="267"/>
      <c r="J47" s="268"/>
      <c r="K47" s="268"/>
      <c r="L47" s="263"/>
      <c r="M47" s="268"/>
      <c r="N47" s="419" t="s">
        <v>81</v>
      </c>
      <c r="O47" s="425" t="s">
        <v>81</v>
      </c>
      <c r="P47" s="263"/>
      <c r="Q47" s="552"/>
      <c r="R47" s="553" t="s">
        <v>81</v>
      </c>
      <c r="S47" s="561"/>
      <c r="T47" s="429" t="s">
        <v>81</v>
      </c>
      <c r="U47" s="614"/>
      <c r="V47" s="267"/>
      <c r="W47" s="267"/>
      <c r="X47" s="614"/>
      <c r="Y47" s="440" t="s">
        <v>81</v>
      </c>
      <c r="Z47" s="459"/>
      <c r="AA47" s="472"/>
      <c r="AB47" s="523"/>
      <c r="AC47" s="538" t="s">
        <v>81</v>
      </c>
      <c r="AD47" s="523" t="s">
        <v>81</v>
      </c>
      <c r="AE47" s="523"/>
      <c r="AF47" s="2">
        <v>1050</v>
      </c>
      <c r="AG47" s="1"/>
    </row>
    <row r="48" spans="1:33" ht="15">
      <c r="A48" s="90"/>
      <c r="B48" s="241"/>
      <c r="C48" s="241"/>
      <c r="D48" s="63"/>
      <c r="E48" s="61"/>
      <c r="F48" s="276"/>
      <c r="G48" s="89"/>
      <c r="H48" s="114"/>
      <c r="I48" s="114"/>
      <c r="J48" s="269"/>
      <c r="K48" s="105"/>
      <c r="L48" s="89"/>
      <c r="M48" s="269"/>
      <c r="N48" s="106" t="s">
        <v>81</v>
      </c>
      <c r="O48" s="424" t="s">
        <v>81</v>
      </c>
      <c r="P48" s="105"/>
      <c r="Q48" s="554"/>
      <c r="R48" s="553" t="s">
        <v>81</v>
      </c>
      <c r="S48" s="59"/>
      <c r="T48" s="431" t="s">
        <v>81</v>
      </c>
      <c r="U48" s="615"/>
      <c r="V48" s="433"/>
      <c r="W48" s="433"/>
      <c r="X48" s="615"/>
      <c r="Y48" s="62" t="s">
        <v>81</v>
      </c>
      <c r="Z48" s="198"/>
      <c r="AA48" s="117"/>
      <c r="AB48" s="105"/>
      <c r="AC48" s="541" t="s">
        <v>81</v>
      </c>
      <c r="AD48" s="536" t="s">
        <v>81</v>
      </c>
      <c r="AE48" s="536"/>
      <c r="AF48" s="2" t="s">
        <v>81</v>
      </c>
      <c r="AG48" s="1"/>
    </row>
    <row r="49" spans="1:33" ht="45">
      <c r="A49" s="242">
        <v>1051</v>
      </c>
      <c r="B49" s="243"/>
      <c r="C49" s="243" t="s">
        <v>103</v>
      </c>
      <c r="D49" s="270">
        <v>40</v>
      </c>
      <c r="E49" s="271">
        <v>59000</v>
      </c>
      <c r="F49" s="272">
        <v>51</v>
      </c>
      <c r="G49" s="273"/>
      <c r="H49" s="304">
        <v>44</v>
      </c>
      <c r="I49" s="304">
        <v>62</v>
      </c>
      <c r="J49" s="274">
        <v>200</v>
      </c>
      <c r="K49" s="275">
        <v>40</v>
      </c>
      <c r="L49" s="403">
        <v>12</v>
      </c>
      <c r="M49" s="394">
        <v>8000</v>
      </c>
      <c r="N49" s="420">
        <v>0.25</v>
      </c>
      <c r="O49" s="423">
        <v>1</v>
      </c>
      <c r="P49" s="403">
        <v>30</v>
      </c>
      <c r="Q49" s="554">
        <v>0.05</v>
      </c>
      <c r="R49" s="553">
        <v>3828</v>
      </c>
      <c r="S49" s="84">
        <v>450</v>
      </c>
      <c r="T49" s="430">
        <v>5974.5</v>
      </c>
      <c r="U49" s="615">
        <v>18.724</v>
      </c>
      <c r="V49" s="304">
        <v>7.375</v>
      </c>
      <c r="W49" s="304">
        <v>9.1679999999999993</v>
      </c>
      <c r="X49" s="615">
        <v>1.4000000000000001</v>
      </c>
      <c r="Y49" s="439">
        <v>16.542999999999999</v>
      </c>
      <c r="Z49" s="460">
        <v>51.057049999999997</v>
      </c>
      <c r="AA49" s="473"/>
      <c r="AB49" s="524"/>
      <c r="AC49" s="540">
        <v>598</v>
      </c>
      <c r="AD49" s="524" t="s">
        <v>82</v>
      </c>
      <c r="AE49" s="524">
        <v>1</v>
      </c>
      <c r="AF49" s="2">
        <v>1051</v>
      </c>
      <c r="AG49" s="1"/>
    </row>
    <row r="50" spans="1:33" ht="45">
      <c r="A50" s="12">
        <v>1052</v>
      </c>
      <c r="B50" s="244"/>
      <c r="C50" s="244" t="s">
        <v>104</v>
      </c>
      <c r="D50" s="111">
        <v>50</v>
      </c>
      <c r="E50" s="112">
        <v>75000</v>
      </c>
      <c r="F50" s="212">
        <v>64</v>
      </c>
      <c r="G50" s="87"/>
      <c r="H50" s="114">
        <v>55</v>
      </c>
      <c r="I50" s="114">
        <v>77</v>
      </c>
      <c r="J50" s="269">
        <v>200</v>
      </c>
      <c r="K50" s="5">
        <v>40</v>
      </c>
      <c r="L50" s="85">
        <v>12</v>
      </c>
      <c r="M50" s="395">
        <v>8000</v>
      </c>
      <c r="N50" s="106">
        <v>0.25</v>
      </c>
      <c r="O50" s="424">
        <v>1</v>
      </c>
      <c r="P50" s="85">
        <v>33</v>
      </c>
      <c r="Q50" s="554">
        <v>0.05</v>
      </c>
      <c r="R50" s="553">
        <v>4437</v>
      </c>
      <c r="S50" s="59">
        <v>495</v>
      </c>
      <c r="T50" s="115">
        <v>7387.5</v>
      </c>
      <c r="U50" s="615">
        <v>21.696000000000002</v>
      </c>
      <c r="V50" s="114">
        <v>9.375</v>
      </c>
      <c r="W50" s="114">
        <v>11.459999999999999</v>
      </c>
      <c r="X50" s="615">
        <v>1.4000000000000001</v>
      </c>
      <c r="Y50" s="62">
        <v>20.835000000000001</v>
      </c>
      <c r="Z50" s="116">
        <v>63.549750000000003</v>
      </c>
      <c r="AA50" s="117"/>
      <c r="AB50" s="78"/>
      <c r="AC50" s="539">
        <v>630</v>
      </c>
      <c r="AD50" s="78" t="s">
        <v>82</v>
      </c>
      <c r="AE50" s="78">
        <v>1</v>
      </c>
      <c r="AF50" s="2">
        <v>1052</v>
      </c>
      <c r="AG50" s="1"/>
    </row>
    <row r="51" spans="1:33" ht="45">
      <c r="A51" s="242">
        <v>1053</v>
      </c>
      <c r="B51" s="243"/>
      <c r="C51" s="243" t="s">
        <v>105</v>
      </c>
      <c r="D51" s="270">
        <v>65</v>
      </c>
      <c r="E51" s="271">
        <v>79000</v>
      </c>
      <c r="F51" s="272">
        <v>70</v>
      </c>
      <c r="G51" s="273"/>
      <c r="H51" s="304">
        <v>61</v>
      </c>
      <c r="I51" s="304">
        <v>84</v>
      </c>
      <c r="J51" s="274">
        <v>200</v>
      </c>
      <c r="K51" s="275">
        <v>40</v>
      </c>
      <c r="L51" s="403">
        <v>12</v>
      </c>
      <c r="M51" s="394">
        <v>8000</v>
      </c>
      <c r="N51" s="420">
        <v>0.25</v>
      </c>
      <c r="O51" s="423">
        <v>1</v>
      </c>
      <c r="P51" s="403">
        <v>36</v>
      </c>
      <c r="Q51" s="554">
        <v>0.05</v>
      </c>
      <c r="R51" s="553">
        <v>6264</v>
      </c>
      <c r="S51" s="84">
        <v>540</v>
      </c>
      <c r="T51" s="430">
        <v>7774.5</v>
      </c>
      <c r="U51" s="615">
        <v>29.352</v>
      </c>
      <c r="V51" s="304">
        <v>9.875</v>
      </c>
      <c r="W51" s="304">
        <v>14.898</v>
      </c>
      <c r="X51" s="615">
        <v>1.4000000000000001</v>
      </c>
      <c r="Y51" s="439">
        <v>24.773</v>
      </c>
      <c r="Z51" s="460">
        <v>70.010050000000007</v>
      </c>
      <c r="AA51" s="473"/>
      <c r="AB51" s="524"/>
      <c r="AC51" s="540">
        <v>638</v>
      </c>
      <c r="AD51" s="524" t="s">
        <v>82</v>
      </c>
      <c r="AE51" s="524">
        <v>1</v>
      </c>
      <c r="AF51" s="2">
        <v>1053</v>
      </c>
      <c r="AG51" s="1"/>
    </row>
    <row r="52" spans="1:33" ht="45">
      <c r="A52" s="12">
        <v>1058</v>
      </c>
      <c r="B52" s="244"/>
      <c r="C52" s="244" t="s">
        <v>106</v>
      </c>
      <c r="D52" s="111">
        <v>4</v>
      </c>
      <c r="E52" s="112">
        <v>8000</v>
      </c>
      <c r="F52" s="212">
        <v>21</v>
      </c>
      <c r="G52" s="121"/>
      <c r="H52" s="114">
        <v>19</v>
      </c>
      <c r="I52" s="114">
        <v>25</v>
      </c>
      <c r="J52" s="269">
        <v>75</v>
      </c>
      <c r="K52" s="5">
        <v>70</v>
      </c>
      <c r="L52" s="85">
        <v>12</v>
      </c>
      <c r="M52" s="395">
        <v>2500</v>
      </c>
      <c r="N52" s="106">
        <v>0.25</v>
      </c>
      <c r="O52" s="424">
        <v>1.7</v>
      </c>
      <c r="P52" s="85">
        <v>11</v>
      </c>
      <c r="Q52" s="554">
        <v>0.05</v>
      </c>
      <c r="R52" s="553">
        <v>7308</v>
      </c>
      <c r="S52" s="59">
        <v>165</v>
      </c>
      <c r="T52" s="115">
        <v>849</v>
      </c>
      <c r="U52" s="615">
        <v>28.87</v>
      </c>
      <c r="V52" s="114">
        <v>5.44</v>
      </c>
      <c r="W52" s="114">
        <v>2.5060000000000002</v>
      </c>
      <c r="X52" s="615">
        <v>1.4000000000000001</v>
      </c>
      <c r="Y52" s="62">
        <v>7.9460000000000006</v>
      </c>
      <c r="Z52" s="116">
        <v>21.192600000000002</v>
      </c>
      <c r="AA52" s="122"/>
      <c r="AB52" s="78"/>
      <c r="AC52" s="539">
        <v>16</v>
      </c>
      <c r="AD52" s="78" t="s">
        <v>82</v>
      </c>
      <c r="AE52" s="78">
        <v>2</v>
      </c>
      <c r="AF52" s="2">
        <v>1058</v>
      </c>
      <c r="AG52" s="1"/>
    </row>
    <row r="53" spans="1:33" ht="45">
      <c r="A53" s="242">
        <v>1059</v>
      </c>
      <c r="B53" s="243"/>
      <c r="C53" s="243" t="s">
        <v>107</v>
      </c>
      <c r="D53" s="270">
        <v>15</v>
      </c>
      <c r="E53" s="271">
        <v>30000</v>
      </c>
      <c r="F53" s="272">
        <v>37</v>
      </c>
      <c r="G53" s="280"/>
      <c r="H53" s="304">
        <v>32</v>
      </c>
      <c r="I53" s="304">
        <v>43</v>
      </c>
      <c r="J53" s="274">
        <v>150</v>
      </c>
      <c r="K53" s="275">
        <v>70</v>
      </c>
      <c r="L53" s="403">
        <v>12</v>
      </c>
      <c r="M53" s="394">
        <v>4000</v>
      </c>
      <c r="N53" s="420">
        <v>0.25</v>
      </c>
      <c r="O53" s="423">
        <v>1.1499999999999999</v>
      </c>
      <c r="P53" s="403">
        <v>15</v>
      </c>
      <c r="Q53" s="554">
        <v>0.05</v>
      </c>
      <c r="R53" s="553">
        <v>9831</v>
      </c>
      <c r="S53" s="84">
        <v>225</v>
      </c>
      <c r="T53" s="430">
        <v>2790</v>
      </c>
      <c r="U53" s="615">
        <v>37.923333333333332</v>
      </c>
      <c r="V53" s="304">
        <v>8.625</v>
      </c>
      <c r="W53" s="546">
        <v>6.0164999999999997</v>
      </c>
      <c r="X53" s="615">
        <v>1.4000000000000001</v>
      </c>
      <c r="Y53" s="439">
        <v>14.641500000000001</v>
      </c>
      <c r="Z53" s="460">
        <v>36.565650000000005</v>
      </c>
      <c r="AA53" s="474"/>
      <c r="AB53" s="524"/>
      <c r="AC53" s="540">
        <v>60</v>
      </c>
      <c r="AD53" s="524" t="s">
        <v>82</v>
      </c>
      <c r="AE53" s="524">
        <v>1</v>
      </c>
      <c r="AF53" s="2">
        <v>1059</v>
      </c>
      <c r="AG53" s="1"/>
    </row>
    <row r="54" spans="1:33" ht="45">
      <c r="A54" s="12">
        <v>1060</v>
      </c>
      <c r="B54" s="244"/>
      <c r="C54" s="244" t="s">
        <v>108</v>
      </c>
      <c r="D54" s="111">
        <v>25</v>
      </c>
      <c r="E54" s="112">
        <v>51000</v>
      </c>
      <c r="F54" s="212">
        <v>46</v>
      </c>
      <c r="G54" s="121"/>
      <c r="H54" s="114">
        <v>40</v>
      </c>
      <c r="I54" s="114">
        <v>54</v>
      </c>
      <c r="J54" s="269">
        <v>200</v>
      </c>
      <c r="K54" s="5">
        <v>60</v>
      </c>
      <c r="L54" s="85">
        <v>12</v>
      </c>
      <c r="M54" s="395">
        <v>6000</v>
      </c>
      <c r="N54" s="106">
        <v>0.25</v>
      </c>
      <c r="O54" s="424">
        <v>1.1499999999999999</v>
      </c>
      <c r="P54" s="85">
        <v>16</v>
      </c>
      <c r="Q54" s="554">
        <v>0.05</v>
      </c>
      <c r="R54" s="553">
        <v>4611</v>
      </c>
      <c r="S54" s="59">
        <v>240</v>
      </c>
      <c r="T54" s="115">
        <v>4600.5</v>
      </c>
      <c r="U54" s="615">
        <v>27.41</v>
      </c>
      <c r="V54" s="114">
        <v>9.7749999999999986</v>
      </c>
      <c r="W54" s="114">
        <v>8.5949999999999989</v>
      </c>
      <c r="X54" s="615">
        <v>1.4000000000000001</v>
      </c>
      <c r="Y54" s="62">
        <v>18.369999999999997</v>
      </c>
      <c r="Z54" s="116">
        <v>45.509750000000004</v>
      </c>
      <c r="AA54" s="122"/>
      <c r="AB54" s="78"/>
      <c r="AC54" s="539">
        <v>102</v>
      </c>
      <c r="AD54" s="78" t="s">
        <v>82</v>
      </c>
      <c r="AE54" s="78">
        <v>1</v>
      </c>
      <c r="AF54" s="2">
        <v>1060</v>
      </c>
      <c r="AG54" s="1"/>
    </row>
    <row r="55" spans="1:33" ht="45">
      <c r="A55" s="242">
        <v>1061</v>
      </c>
      <c r="B55" s="243"/>
      <c r="C55" s="243" t="s">
        <v>109</v>
      </c>
      <c r="D55" s="270">
        <v>44</v>
      </c>
      <c r="E55" s="271">
        <v>75000</v>
      </c>
      <c r="F55" s="272">
        <v>59</v>
      </c>
      <c r="G55" s="280"/>
      <c r="H55" s="304">
        <v>52</v>
      </c>
      <c r="I55" s="304">
        <v>72</v>
      </c>
      <c r="J55" s="274">
        <v>200</v>
      </c>
      <c r="K55" s="275">
        <v>40</v>
      </c>
      <c r="L55" s="403">
        <v>12</v>
      </c>
      <c r="M55" s="394">
        <v>8000</v>
      </c>
      <c r="N55" s="420">
        <v>0.25</v>
      </c>
      <c r="O55" s="423">
        <v>1.1000000000000001</v>
      </c>
      <c r="P55" s="403">
        <v>19</v>
      </c>
      <c r="Q55" s="554">
        <v>0.05</v>
      </c>
      <c r="R55" s="553">
        <v>5655</v>
      </c>
      <c r="S55" s="84">
        <v>285</v>
      </c>
      <c r="T55" s="430">
        <v>6697.5</v>
      </c>
      <c r="U55" s="615">
        <v>33.274999999999999</v>
      </c>
      <c r="V55" s="304">
        <v>10.3125</v>
      </c>
      <c r="W55" s="304">
        <v>10.0848</v>
      </c>
      <c r="X55" s="615">
        <v>1.4000000000000001</v>
      </c>
      <c r="Y55" s="439">
        <v>20.397300000000001</v>
      </c>
      <c r="Z55" s="460">
        <v>59.27328</v>
      </c>
      <c r="AA55" s="475"/>
      <c r="AB55" s="524"/>
      <c r="AC55" s="540">
        <v>150</v>
      </c>
      <c r="AD55" s="524" t="s">
        <v>82</v>
      </c>
      <c r="AE55" s="524">
        <v>1</v>
      </c>
      <c r="AF55" s="2">
        <v>1061</v>
      </c>
      <c r="AG55" s="1"/>
    </row>
    <row r="56" spans="1:33" ht="15">
      <c r="A56" s="90"/>
      <c r="B56" s="241"/>
      <c r="C56" s="241"/>
      <c r="D56" s="63"/>
      <c r="E56" s="61"/>
      <c r="F56" s="276"/>
      <c r="G56" s="89"/>
      <c r="H56" s="114"/>
      <c r="I56" s="114"/>
      <c r="J56" s="269"/>
      <c r="K56" s="105"/>
      <c r="L56" s="89"/>
      <c r="M56" s="269"/>
      <c r="N56" s="106" t="s">
        <v>81</v>
      </c>
      <c r="O56" s="424" t="s">
        <v>81</v>
      </c>
      <c r="P56" s="105"/>
      <c r="Q56" s="554">
        <v>0.05</v>
      </c>
      <c r="R56" s="553">
        <v>783</v>
      </c>
      <c r="S56" s="59"/>
      <c r="T56" s="431" t="s">
        <v>81</v>
      </c>
      <c r="U56" s="615">
        <v>12.88</v>
      </c>
      <c r="V56" s="433"/>
      <c r="W56" s="433"/>
      <c r="X56" s="615">
        <v>1.4000000000000001</v>
      </c>
      <c r="Y56" s="62" t="s">
        <v>81</v>
      </c>
      <c r="Z56" s="198"/>
      <c r="AA56" s="117"/>
      <c r="AB56" s="105"/>
      <c r="AC56" s="541" t="s">
        <v>81</v>
      </c>
      <c r="AD56" s="536" t="s">
        <v>81</v>
      </c>
      <c r="AE56" s="536"/>
      <c r="AF56" s="2" t="s">
        <v>81</v>
      </c>
      <c r="AG56" s="1"/>
    </row>
    <row r="57" spans="1:33" ht="28.5">
      <c r="A57" s="238">
        <v>1070</v>
      </c>
      <c r="B57" s="239"/>
      <c r="C57" s="240" t="s">
        <v>110</v>
      </c>
      <c r="D57" s="263"/>
      <c r="E57" s="264"/>
      <c r="F57" s="265"/>
      <c r="G57" s="266"/>
      <c r="H57" s="267"/>
      <c r="I57" s="267"/>
      <c r="J57" s="268"/>
      <c r="K57" s="268"/>
      <c r="L57" s="263"/>
      <c r="M57" s="268"/>
      <c r="N57" s="419" t="s">
        <v>81</v>
      </c>
      <c r="O57" s="425" t="s">
        <v>81</v>
      </c>
      <c r="P57" s="263"/>
      <c r="Q57" s="554">
        <v>0.05</v>
      </c>
      <c r="R57" s="553">
        <v>2436</v>
      </c>
      <c r="S57" s="561"/>
      <c r="T57" s="429" t="s">
        <v>81</v>
      </c>
      <c r="U57" s="615">
        <v>18.113333333333333</v>
      </c>
      <c r="V57" s="267"/>
      <c r="W57" s="267"/>
      <c r="X57" s="615">
        <v>1.4000000000000001</v>
      </c>
      <c r="Y57" s="440" t="s">
        <v>81</v>
      </c>
      <c r="Z57" s="459"/>
      <c r="AA57" s="472"/>
      <c r="AB57" s="523"/>
      <c r="AC57" s="538" t="s">
        <v>81</v>
      </c>
      <c r="AD57" s="523" t="s">
        <v>81</v>
      </c>
      <c r="AE57" s="523"/>
      <c r="AF57" s="2">
        <v>1070</v>
      </c>
      <c r="AG57" s="1"/>
    </row>
    <row r="58" spans="1:33" ht="15">
      <c r="A58" s="90"/>
      <c r="B58" s="241"/>
      <c r="C58" s="90"/>
      <c r="D58" s="119"/>
      <c r="E58" s="112"/>
      <c r="F58" s="120"/>
      <c r="G58" s="90"/>
      <c r="H58" s="114"/>
      <c r="I58" s="114"/>
      <c r="J58" s="269"/>
      <c r="K58" s="89"/>
      <c r="L58" s="90"/>
      <c r="M58" s="269"/>
      <c r="N58" s="106" t="s">
        <v>81</v>
      </c>
      <c r="O58" s="424" t="s">
        <v>81</v>
      </c>
      <c r="P58" s="89"/>
      <c r="Q58" s="554">
        <v>0.05</v>
      </c>
      <c r="R58" s="553">
        <v>4524</v>
      </c>
      <c r="S58" s="59"/>
      <c r="T58" s="115" t="s">
        <v>81</v>
      </c>
      <c r="U58" s="615">
        <v>24.34</v>
      </c>
      <c r="V58" s="114"/>
      <c r="W58" s="114"/>
      <c r="X58" s="615">
        <v>1.4000000000000001</v>
      </c>
      <c r="Y58" s="62" t="s">
        <v>81</v>
      </c>
      <c r="Z58" s="116"/>
      <c r="AA58" s="117"/>
      <c r="AB58" s="90"/>
      <c r="AC58" s="539" t="s">
        <v>81</v>
      </c>
      <c r="AD58" s="78" t="s">
        <v>81</v>
      </c>
      <c r="AE58" s="78"/>
      <c r="AF58" s="2" t="s">
        <v>81</v>
      </c>
      <c r="AG58" s="1"/>
    </row>
    <row r="59" spans="1:33" ht="30">
      <c r="A59" s="242">
        <v>1071</v>
      </c>
      <c r="B59" s="243"/>
      <c r="C59" s="243" t="s">
        <v>111</v>
      </c>
      <c r="D59" s="270">
        <v>30</v>
      </c>
      <c r="E59" s="271">
        <v>72000</v>
      </c>
      <c r="F59" s="272">
        <v>51</v>
      </c>
      <c r="G59" s="273"/>
      <c r="H59" s="304">
        <v>44</v>
      </c>
      <c r="I59" s="304">
        <v>62</v>
      </c>
      <c r="J59" s="274">
        <v>200</v>
      </c>
      <c r="K59" s="275">
        <v>40</v>
      </c>
      <c r="L59" s="403">
        <v>15</v>
      </c>
      <c r="M59" s="394">
        <v>8000</v>
      </c>
      <c r="N59" s="420">
        <v>0.25</v>
      </c>
      <c r="O59" s="423">
        <v>0.95</v>
      </c>
      <c r="P59" s="403">
        <v>27</v>
      </c>
      <c r="Q59" s="554">
        <v>0.05</v>
      </c>
      <c r="R59" s="553">
        <v>6612</v>
      </c>
      <c r="S59" s="84">
        <v>405</v>
      </c>
      <c r="T59" s="430">
        <v>6141</v>
      </c>
      <c r="U59" s="615">
        <v>35.244999999999997</v>
      </c>
      <c r="V59" s="304">
        <v>8.5499999999999989</v>
      </c>
      <c r="W59" s="304">
        <v>6.8759999999999994</v>
      </c>
      <c r="X59" s="615">
        <v>1.4000000000000001</v>
      </c>
      <c r="Y59" s="439">
        <v>15.425999999999998</v>
      </c>
      <c r="Z59" s="460">
        <v>50.744100000000003</v>
      </c>
      <c r="AA59" s="473"/>
      <c r="AB59" s="524"/>
      <c r="AC59" s="540">
        <v>624</v>
      </c>
      <c r="AD59" s="524" t="s">
        <v>82</v>
      </c>
      <c r="AE59" s="524">
        <v>1</v>
      </c>
      <c r="AF59" s="2">
        <v>1071</v>
      </c>
      <c r="AG59" s="2">
        <v>1090</v>
      </c>
    </row>
    <row r="60" spans="1:33" ht="30">
      <c r="A60" s="12">
        <v>1072</v>
      </c>
      <c r="B60" s="244"/>
      <c r="C60" s="244" t="s">
        <v>112</v>
      </c>
      <c r="D60" s="111">
        <v>35</v>
      </c>
      <c r="E60" s="112">
        <v>89000</v>
      </c>
      <c r="F60" s="212">
        <v>51</v>
      </c>
      <c r="G60" s="87"/>
      <c r="H60" s="114">
        <v>44</v>
      </c>
      <c r="I60" s="114">
        <v>61</v>
      </c>
      <c r="J60" s="269">
        <v>250</v>
      </c>
      <c r="K60" s="5">
        <v>40</v>
      </c>
      <c r="L60" s="85">
        <v>15</v>
      </c>
      <c r="M60" s="395">
        <v>8000</v>
      </c>
      <c r="N60" s="106">
        <v>0.25</v>
      </c>
      <c r="O60" s="424">
        <v>0.75</v>
      </c>
      <c r="P60" s="85">
        <v>29</v>
      </c>
      <c r="Q60" s="554"/>
      <c r="R60" s="553" t="s">
        <v>81</v>
      </c>
      <c r="S60" s="59">
        <v>435</v>
      </c>
      <c r="T60" s="115">
        <v>7412</v>
      </c>
      <c r="U60" s="615"/>
      <c r="V60" s="114">
        <v>8.34375</v>
      </c>
      <c r="W60" s="114">
        <v>8.0220000000000002</v>
      </c>
      <c r="X60" s="615"/>
      <c r="Y60" s="62">
        <v>16.365749999999998</v>
      </c>
      <c r="Z60" s="116">
        <v>50.615125000000006</v>
      </c>
      <c r="AA60" s="117"/>
      <c r="AB60" s="78"/>
      <c r="AC60" s="539">
        <v>658</v>
      </c>
      <c r="AD60" s="78" t="s">
        <v>82</v>
      </c>
      <c r="AE60" s="78">
        <v>1</v>
      </c>
      <c r="AF60" s="2">
        <v>1072</v>
      </c>
      <c r="AG60" s="2">
        <v>1090</v>
      </c>
    </row>
    <row r="61" spans="1:33" ht="30">
      <c r="A61" s="242">
        <v>1073</v>
      </c>
      <c r="B61" s="243"/>
      <c r="C61" s="243" t="s">
        <v>113</v>
      </c>
      <c r="D61" s="270">
        <v>45</v>
      </c>
      <c r="E61" s="271">
        <v>103000</v>
      </c>
      <c r="F61" s="272">
        <v>52</v>
      </c>
      <c r="G61" s="273"/>
      <c r="H61" s="304">
        <v>46</v>
      </c>
      <c r="I61" s="304">
        <v>63</v>
      </c>
      <c r="J61" s="274">
        <v>300</v>
      </c>
      <c r="K61" s="275">
        <v>40</v>
      </c>
      <c r="L61" s="403">
        <v>15</v>
      </c>
      <c r="M61" s="394">
        <v>10000</v>
      </c>
      <c r="N61" s="420">
        <v>0.25</v>
      </c>
      <c r="O61" s="423">
        <v>0.9</v>
      </c>
      <c r="P61" s="403">
        <v>29</v>
      </c>
      <c r="Q61" s="552"/>
      <c r="R61" s="553" t="s">
        <v>81</v>
      </c>
      <c r="S61" s="84">
        <v>435</v>
      </c>
      <c r="T61" s="430">
        <v>8434</v>
      </c>
      <c r="U61" s="614"/>
      <c r="V61" s="304">
        <v>9.2700000000000014</v>
      </c>
      <c r="W61" s="304">
        <v>10.314</v>
      </c>
      <c r="X61" s="614"/>
      <c r="Y61" s="439">
        <v>19.584000000000003</v>
      </c>
      <c r="Z61" s="460">
        <v>52.467066666666668</v>
      </c>
      <c r="AA61" s="473"/>
      <c r="AB61" s="524"/>
      <c r="AC61" s="540">
        <v>686</v>
      </c>
      <c r="AD61" s="524" t="s">
        <v>82</v>
      </c>
      <c r="AE61" s="524">
        <v>1</v>
      </c>
      <c r="AF61" s="2">
        <v>1073</v>
      </c>
      <c r="AG61" s="2">
        <v>1090</v>
      </c>
    </row>
    <row r="62" spans="1:33" ht="30">
      <c r="A62" s="12">
        <v>1074</v>
      </c>
      <c r="B62" s="244"/>
      <c r="C62" s="244" t="s">
        <v>114</v>
      </c>
      <c r="D62" s="111">
        <v>65</v>
      </c>
      <c r="E62" s="112">
        <v>121000</v>
      </c>
      <c r="F62" s="212">
        <v>59</v>
      </c>
      <c r="G62" s="87"/>
      <c r="H62" s="114">
        <v>53</v>
      </c>
      <c r="I62" s="114">
        <v>69</v>
      </c>
      <c r="J62" s="269">
        <v>350</v>
      </c>
      <c r="K62" s="5">
        <v>40</v>
      </c>
      <c r="L62" s="85">
        <v>15</v>
      </c>
      <c r="M62" s="395">
        <v>10000</v>
      </c>
      <c r="N62" s="106">
        <v>0.25</v>
      </c>
      <c r="O62" s="424">
        <v>0.9</v>
      </c>
      <c r="P62" s="85">
        <v>33</v>
      </c>
      <c r="Q62" s="554"/>
      <c r="R62" s="553" t="s">
        <v>81</v>
      </c>
      <c r="S62" s="59">
        <v>495</v>
      </c>
      <c r="T62" s="115">
        <v>9808</v>
      </c>
      <c r="U62" s="615"/>
      <c r="V62" s="114">
        <v>10.89</v>
      </c>
      <c r="W62" s="114">
        <v>14.898</v>
      </c>
      <c r="X62" s="615"/>
      <c r="Y62" s="62">
        <v>25.788</v>
      </c>
      <c r="Z62" s="116">
        <v>59.191942857142863</v>
      </c>
      <c r="AA62" s="117"/>
      <c r="AB62" s="78"/>
      <c r="AC62" s="539">
        <v>722</v>
      </c>
      <c r="AD62" s="78" t="s">
        <v>82</v>
      </c>
      <c r="AE62" s="78">
        <v>1</v>
      </c>
      <c r="AF62" s="2">
        <v>1074</v>
      </c>
      <c r="AG62" s="2">
        <v>1090</v>
      </c>
    </row>
    <row r="63" spans="1:33" ht="30">
      <c r="A63" s="242">
        <v>1075</v>
      </c>
      <c r="B63" s="243"/>
      <c r="C63" s="243" t="s">
        <v>115</v>
      </c>
      <c r="D63" s="270">
        <v>70</v>
      </c>
      <c r="E63" s="271">
        <v>155000</v>
      </c>
      <c r="F63" s="272">
        <v>70</v>
      </c>
      <c r="G63" s="273"/>
      <c r="H63" s="304">
        <v>63</v>
      </c>
      <c r="I63" s="304">
        <v>83</v>
      </c>
      <c r="J63" s="274">
        <v>400</v>
      </c>
      <c r="K63" s="275">
        <v>40</v>
      </c>
      <c r="L63" s="403">
        <v>15</v>
      </c>
      <c r="M63" s="394">
        <v>10000</v>
      </c>
      <c r="N63" s="420">
        <v>0.1</v>
      </c>
      <c r="O63" s="423">
        <v>0.9</v>
      </c>
      <c r="P63" s="403">
        <v>35</v>
      </c>
      <c r="Q63" s="554">
        <v>0.05</v>
      </c>
      <c r="R63" s="553">
        <v>5140.5</v>
      </c>
      <c r="S63" s="84">
        <v>525</v>
      </c>
      <c r="T63" s="430">
        <v>13591</v>
      </c>
      <c r="U63" s="615">
        <v>30.817499999999999</v>
      </c>
      <c r="V63" s="304">
        <v>13.950000000000001</v>
      </c>
      <c r="W63" s="304">
        <v>16.044</v>
      </c>
      <c r="X63" s="615">
        <v>1.4000000000000001</v>
      </c>
      <c r="Y63" s="439">
        <v>29.994</v>
      </c>
      <c r="Z63" s="460">
        <v>70.368650000000002</v>
      </c>
      <c r="AA63" s="473"/>
      <c r="AB63" s="524"/>
      <c r="AC63" s="540">
        <v>790</v>
      </c>
      <c r="AD63" s="524" t="s">
        <v>82</v>
      </c>
      <c r="AE63" s="524">
        <v>1</v>
      </c>
      <c r="AF63" s="2">
        <v>1075</v>
      </c>
      <c r="AG63" s="2">
        <v>1090</v>
      </c>
    </row>
    <row r="64" spans="1:33" ht="15">
      <c r="A64" s="12"/>
      <c r="B64" s="244"/>
      <c r="C64" s="12"/>
      <c r="D64" s="63"/>
      <c r="E64" s="112"/>
      <c r="F64" s="120"/>
      <c r="G64" s="87"/>
      <c r="H64" s="114"/>
      <c r="I64" s="114"/>
      <c r="J64" s="269"/>
      <c r="K64" s="1"/>
      <c r="L64" s="85"/>
      <c r="M64" s="269"/>
      <c r="N64" s="106" t="s">
        <v>81</v>
      </c>
      <c r="O64" s="424" t="s">
        <v>81</v>
      </c>
      <c r="P64" s="85"/>
      <c r="Q64" s="554">
        <v>0.05</v>
      </c>
      <c r="R64" s="553">
        <v>6258</v>
      </c>
      <c r="S64" s="59"/>
      <c r="T64" s="115" t="s">
        <v>81</v>
      </c>
      <c r="U64" s="615">
        <v>29.364000000000001</v>
      </c>
      <c r="V64" s="114"/>
      <c r="W64" s="114"/>
      <c r="X64" s="615">
        <v>1.4000000000000001</v>
      </c>
      <c r="Y64" s="62" t="s">
        <v>81</v>
      </c>
      <c r="Z64" s="116"/>
      <c r="AA64" s="476"/>
      <c r="AB64" s="78"/>
      <c r="AC64" s="539" t="s">
        <v>81</v>
      </c>
      <c r="AD64" s="78" t="s">
        <v>81</v>
      </c>
      <c r="AE64" s="78"/>
      <c r="AF64" s="2" t="s">
        <v>81</v>
      </c>
      <c r="AG64" s="1"/>
    </row>
    <row r="65" spans="1:33" ht="15">
      <c r="A65" s="238">
        <v>1080</v>
      </c>
      <c r="B65" s="239" t="s">
        <v>83</v>
      </c>
      <c r="C65" s="240" t="s">
        <v>116</v>
      </c>
      <c r="D65" s="263"/>
      <c r="E65" s="264"/>
      <c r="F65" s="265"/>
      <c r="G65" s="266"/>
      <c r="H65" s="267"/>
      <c r="I65" s="267"/>
      <c r="J65" s="268"/>
      <c r="K65" s="268"/>
      <c r="L65" s="263"/>
      <c r="M65" s="268"/>
      <c r="N65" s="419" t="s">
        <v>81</v>
      </c>
      <c r="O65" s="425" t="s">
        <v>81</v>
      </c>
      <c r="P65" s="263"/>
      <c r="Q65" s="554">
        <v>0.05</v>
      </c>
      <c r="R65" s="553">
        <v>7375.5</v>
      </c>
      <c r="S65" s="561"/>
      <c r="T65" s="429" t="s">
        <v>81</v>
      </c>
      <c r="U65" s="615">
        <v>28.295000000000002</v>
      </c>
      <c r="V65" s="267"/>
      <c r="W65" s="267"/>
      <c r="X65" s="615">
        <v>1.4000000000000001</v>
      </c>
      <c r="Y65" s="440" t="s">
        <v>81</v>
      </c>
      <c r="Z65" s="459"/>
      <c r="AA65" s="472"/>
      <c r="AB65" s="523"/>
      <c r="AC65" s="538" t="s">
        <v>81</v>
      </c>
      <c r="AD65" s="523" t="s">
        <v>81</v>
      </c>
      <c r="AE65" s="523"/>
      <c r="AF65" s="2">
        <v>1080</v>
      </c>
      <c r="AG65" s="1"/>
    </row>
    <row r="66" spans="1:33" ht="15">
      <c r="A66" s="90"/>
      <c r="B66" s="241"/>
      <c r="C66" s="90"/>
      <c r="D66" s="119"/>
      <c r="E66" s="112"/>
      <c r="F66" s="120"/>
      <c r="G66" s="90"/>
      <c r="H66" s="114"/>
      <c r="I66" s="114"/>
      <c r="J66" s="269"/>
      <c r="K66" s="89"/>
      <c r="L66" s="90"/>
      <c r="M66" s="269"/>
      <c r="N66" s="106" t="s">
        <v>81</v>
      </c>
      <c r="O66" s="424" t="s">
        <v>81</v>
      </c>
      <c r="P66" s="89"/>
      <c r="Q66" s="554">
        <v>0.05</v>
      </c>
      <c r="R66" s="553">
        <v>8865.5</v>
      </c>
      <c r="S66" s="59"/>
      <c r="T66" s="115" t="s">
        <v>81</v>
      </c>
      <c r="U66" s="615">
        <v>28.795714285714286</v>
      </c>
      <c r="V66" s="114"/>
      <c r="W66" s="114"/>
      <c r="X66" s="615">
        <v>1.4000000000000001</v>
      </c>
      <c r="Y66" s="62" t="s">
        <v>81</v>
      </c>
      <c r="Z66" s="116"/>
      <c r="AA66" s="117"/>
      <c r="AB66" s="90"/>
      <c r="AC66" s="539" t="s">
        <v>81</v>
      </c>
      <c r="AD66" s="78" t="s">
        <v>81</v>
      </c>
      <c r="AE66" s="78"/>
      <c r="AF66" s="2" t="s">
        <v>81</v>
      </c>
      <c r="AG66" s="1"/>
    </row>
    <row r="67" spans="1:33" ht="30">
      <c r="A67" s="242">
        <v>1081</v>
      </c>
      <c r="B67" s="243" t="s">
        <v>83</v>
      </c>
      <c r="C67" s="243" t="s">
        <v>117</v>
      </c>
      <c r="D67" s="270">
        <v>20</v>
      </c>
      <c r="E67" s="271">
        <v>50000</v>
      </c>
      <c r="F67" s="272">
        <v>52</v>
      </c>
      <c r="G67" s="273"/>
      <c r="H67" s="304">
        <v>44</v>
      </c>
      <c r="I67" s="304">
        <v>65</v>
      </c>
      <c r="J67" s="274">
        <v>150</v>
      </c>
      <c r="K67" s="275">
        <v>40</v>
      </c>
      <c r="L67" s="403">
        <v>15</v>
      </c>
      <c r="M67" s="394">
        <v>10000</v>
      </c>
      <c r="N67" s="420">
        <v>0.25</v>
      </c>
      <c r="O67" s="423">
        <v>1.3</v>
      </c>
      <c r="P67" s="403">
        <v>49</v>
      </c>
      <c r="Q67" s="554">
        <v>0.05</v>
      </c>
      <c r="R67" s="553">
        <v>12442.4</v>
      </c>
      <c r="S67" s="84">
        <v>735</v>
      </c>
      <c r="T67" s="430">
        <v>5405</v>
      </c>
      <c r="U67" s="615">
        <v>34.3735</v>
      </c>
      <c r="V67" s="304">
        <v>6.5</v>
      </c>
      <c r="W67" s="304">
        <v>4.5839999999999996</v>
      </c>
      <c r="X67" s="615">
        <v>1.4000000000000001</v>
      </c>
      <c r="Y67" s="439">
        <v>11.084</v>
      </c>
      <c r="Z67" s="460">
        <v>51.82906666666667</v>
      </c>
      <c r="AA67" s="473"/>
      <c r="AB67" s="524"/>
      <c r="AC67" s="540">
        <v>1120</v>
      </c>
      <c r="AD67" s="524" t="s">
        <v>82</v>
      </c>
      <c r="AE67" s="524">
        <v>1</v>
      </c>
      <c r="AF67" s="2">
        <v>1081</v>
      </c>
      <c r="AG67" s="2">
        <v>1090</v>
      </c>
    </row>
    <row r="68" spans="1:33" ht="30">
      <c r="A68" s="12">
        <v>1082</v>
      </c>
      <c r="B68" s="244" t="s">
        <v>83</v>
      </c>
      <c r="C68" s="244" t="s">
        <v>118</v>
      </c>
      <c r="D68" s="111">
        <v>30</v>
      </c>
      <c r="E68" s="112">
        <v>59000</v>
      </c>
      <c r="F68" s="212">
        <v>55</v>
      </c>
      <c r="G68" s="87"/>
      <c r="H68" s="114">
        <v>47</v>
      </c>
      <c r="I68" s="114">
        <v>68</v>
      </c>
      <c r="J68" s="269">
        <v>175</v>
      </c>
      <c r="K68" s="5">
        <v>40</v>
      </c>
      <c r="L68" s="85">
        <v>15</v>
      </c>
      <c r="M68" s="395">
        <v>10000</v>
      </c>
      <c r="N68" s="106">
        <v>0.25</v>
      </c>
      <c r="O68" s="424">
        <v>1.3</v>
      </c>
      <c r="P68" s="85">
        <v>57</v>
      </c>
      <c r="Q68" s="554"/>
      <c r="R68" s="553" t="s">
        <v>81</v>
      </c>
      <c r="S68" s="59">
        <v>855</v>
      </c>
      <c r="T68" s="115">
        <v>6182</v>
      </c>
      <c r="U68" s="615"/>
      <c r="V68" s="114">
        <v>7.6700000000000008</v>
      </c>
      <c r="W68" s="114">
        <v>6.8759999999999994</v>
      </c>
      <c r="X68" s="615"/>
      <c r="Y68" s="62">
        <v>14.545999999999999</v>
      </c>
      <c r="Z68" s="116">
        <v>54.858885714285719</v>
      </c>
      <c r="AA68" s="117"/>
      <c r="AB68" s="78"/>
      <c r="AC68" s="539">
        <v>1138</v>
      </c>
      <c r="AD68" s="78" t="s">
        <v>82</v>
      </c>
      <c r="AE68" s="78">
        <v>1</v>
      </c>
      <c r="AF68" s="2">
        <v>1082</v>
      </c>
      <c r="AG68" s="2">
        <v>1090</v>
      </c>
    </row>
    <row r="69" spans="1:33" ht="30">
      <c r="A69" s="242">
        <v>1083</v>
      </c>
      <c r="B69" s="243" t="s">
        <v>83</v>
      </c>
      <c r="C69" s="243" t="s">
        <v>119</v>
      </c>
      <c r="D69" s="270">
        <v>35</v>
      </c>
      <c r="E69" s="271">
        <v>68000</v>
      </c>
      <c r="F69" s="272">
        <v>55</v>
      </c>
      <c r="G69" s="273"/>
      <c r="H69" s="304">
        <v>48</v>
      </c>
      <c r="I69" s="304">
        <v>68</v>
      </c>
      <c r="J69" s="274">
        <v>200</v>
      </c>
      <c r="K69" s="275">
        <v>40</v>
      </c>
      <c r="L69" s="403">
        <v>15</v>
      </c>
      <c r="M69" s="394">
        <v>10000</v>
      </c>
      <c r="N69" s="420">
        <v>0.25</v>
      </c>
      <c r="O69" s="423">
        <v>1.1499999999999999</v>
      </c>
      <c r="P69" s="403">
        <v>60</v>
      </c>
      <c r="Q69" s="552"/>
      <c r="R69" s="553" t="s">
        <v>81</v>
      </c>
      <c r="S69" s="84">
        <v>900</v>
      </c>
      <c r="T69" s="430">
        <v>6884</v>
      </c>
      <c r="U69" s="614"/>
      <c r="V69" s="304">
        <v>7.8199999999999994</v>
      </c>
      <c r="W69" s="304">
        <v>8.0220000000000002</v>
      </c>
      <c r="X69" s="614"/>
      <c r="Y69" s="439">
        <v>15.841999999999999</v>
      </c>
      <c r="Z69" s="460">
        <v>55.288200000000003</v>
      </c>
      <c r="AA69" s="473"/>
      <c r="AB69" s="524"/>
      <c r="AC69" s="540">
        <v>1156</v>
      </c>
      <c r="AD69" s="524" t="s">
        <v>82</v>
      </c>
      <c r="AE69" s="524">
        <v>1</v>
      </c>
      <c r="AF69" s="2">
        <v>1083</v>
      </c>
      <c r="AG69" s="2">
        <v>1090</v>
      </c>
    </row>
    <row r="70" spans="1:33" ht="30">
      <c r="A70" s="12">
        <v>1084</v>
      </c>
      <c r="B70" s="244" t="s">
        <v>83</v>
      </c>
      <c r="C70" s="244" t="s">
        <v>120</v>
      </c>
      <c r="D70" s="111">
        <v>40</v>
      </c>
      <c r="E70" s="112">
        <v>76000</v>
      </c>
      <c r="F70" s="212">
        <v>61</v>
      </c>
      <c r="G70" s="87"/>
      <c r="H70" s="114">
        <v>53</v>
      </c>
      <c r="I70" s="114">
        <v>75</v>
      </c>
      <c r="J70" s="269">
        <v>200</v>
      </c>
      <c r="K70" s="5">
        <v>40</v>
      </c>
      <c r="L70" s="85">
        <v>15</v>
      </c>
      <c r="M70" s="395">
        <v>10000</v>
      </c>
      <c r="N70" s="106">
        <v>0.25</v>
      </c>
      <c r="O70" s="424">
        <v>1.1499999999999999</v>
      </c>
      <c r="P70" s="85">
        <v>62</v>
      </c>
      <c r="Q70" s="554"/>
      <c r="R70" s="553" t="s">
        <v>81</v>
      </c>
      <c r="S70" s="59">
        <v>930</v>
      </c>
      <c r="T70" s="115">
        <v>7498</v>
      </c>
      <c r="U70" s="615"/>
      <c r="V70" s="114">
        <v>8.7399999999999984</v>
      </c>
      <c r="W70" s="114">
        <v>9.1679999999999993</v>
      </c>
      <c r="X70" s="615"/>
      <c r="Y70" s="62">
        <v>17.907999999999998</v>
      </c>
      <c r="Z70" s="116">
        <v>60.937800000000003</v>
      </c>
      <c r="AA70" s="117"/>
      <c r="AB70" s="78"/>
      <c r="AC70" s="539">
        <v>1172</v>
      </c>
      <c r="AD70" s="78" t="s">
        <v>82</v>
      </c>
      <c r="AE70" s="78">
        <v>1</v>
      </c>
      <c r="AF70" s="2">
        <v>1084</v>
      </c>
      <c r="AG70" s="2">
        <v>1090</v>
      </c>
    </row>
    <row r="71" spans="1:33" ht="30">
      <c r="A71" s="242">
        <v>1085</v>
      </c>
      <c r="B71" s="243" t="s">
        <v>83</v>
      </c>
      <c r="C71" s="243" t="s">
        <v>121</v>
      </c>
      <c r="D71" s="270">
        <v>50</v>
      </c>
      <c r="E71" s="271">
        <v>94000</v>
      </c>
      <c r="F71" s="272">
        <v>61</v>
      </c>
      <c r="G71" s="273"/>
      <c r="H71" s="304">
        <v>54</v>
      </c>
      <c r="I71" s="304">
        <v>74</v>
      </c>
      <c r="J71" s="274">
        <v>250</v>
      </c>
      <c r="K71" s="275">
        <v>40</v>
      </c>
      <c r="L71" s="403">
        <v>15</v>
      </c>
      <c r="M71" s="394">
        <v>10000</v>
      </c>
      <c r="N71" s="420">
        <v>0.25</v>
      </c>
      <c r="O71" s="423">
        <v>0.95</v>
      </c>
      <c r="P71" s="403">
        <v>64</v>
      </c>
      <c r="Q71" s="554">
        <v>0.05</v>
      </c>
      <c r="R71" s="553">
        <v>3650.5</v>
      </c>
      <c r="S71" s="84">
        <v>960</v>
      </c>
      <c r="T71" s="430">
        <v>8842</v>
      </c>
      <c r="U71" s="615">
        <v>36.69</v>
      </c>
      <c r="V71" s="304">
        <v>8.93</v>
      </c>
      <c r="W71" s="304">
        <v>11.459999999999999</v>
      </c>
      <c r="X71" s="615">
        <v>1.4000000000000001</v>
      </c>
      <c r="Y71" s="439">
        <v>20.39</v>
      </c>
      <c r="Z71" s="460">
        <v>61.333800000000011</v>
      </c>
      <c r="AA71" s="473"/>
      <c r="AB71" s="524"/>
      <c r="AC71" s="540">
        <v>1208</v>
      </c>
      <c r="AD71" s="524" t="s">
        <v>82</v>
      </c>
      <c r="AE71" s="524">
        <v>1</v>
      </c>
      <c r="AF71" s="2">
        <v>1085</v>
      </c>
      <c r="AG71" s="2">
        <v>1090</v>
      </c>
    </row>
    <row r="72" spans="1:33" ht="30">
      <c r="A72" s="12">
        <v>1086</v>
      </c>
      <c r="B72" s="244" t="s">
        <v>83</v>
      </c>
      <c r="C72" s="244" t="s">
        <v>122</v>
      </c>
      <c r="D72" s="111">
        <v>60</v>
      </c>
      <c r="E72" s="112">
        <v>113000</v>
      </c>
      <c r="F72" s="212">
        <v>63</v>
      </c>
      <c r="G72" s="87"/>
      <c r="H72" s="114">
        <v>55</v>
      </c>
      <c r="I72" s="114">
        <v>75</v>
      </c>
      <c r="J72" s="269">
        <v>300</v>
      </c>
      <c r="K72" s="5">
        <v>40</v>
      </c>
      <c r="L72" s="85">
        <v>15</v>
      </c>
      <c r="M72" s="395">
        <v>10000</v>
      </c>
      <c r="N72" s="106">
        <v>0.25</v>
      </c>
      <c r="O72" s="424">
        <v>0.8</v>
      </c>
      <c r="P72" s="85">
        <v>68</v>
      </c>
      <c r="Q72" s="554">
        <v>0.05</v>
      </c>
      <c r="R72" s="553">
        <v>4395.5</v>
      </c>
      <c r="S72" s="59">
        <v>1020</v>
      </c>
      <c r="T72" s="115">
        <v>10289</v>
      </c>
      <c r="U72" s="615">
        <v>36.505714285714284</v>
      </c>
      <c r="V72" s="114">
        <v>9.0400000000000009</v>
      </c>
      <c r="W72" s="114">
        <v>13.751999999999999</v>
      </c>
      <c r="X72" s="615">
        <v>1.4000000000000001</v>
      </c>
      <c r="Y72" s="62">
        <v>22.792000000000002</v>
      </c>
      <c r="Z72" s="116">
        <v>62.797533333333341</v>
      </c>
      <c r="AA72" s="117"/>
      <c r="AB72" s="78"/>
      <c r="AC72" s="539">
        <v>1246</v>
      </c>
      <c r="AD72" s="78" t="s">
        <v>82</v>
      </c>
      <c r="AE72" s="78">
        <v>1</v>
      </c>
      <c r="AF72" s="2">
        <v>1086</v>
      </c>
      <c r="AG72" s="2">
        <v>1090</v>
      </c>
    </row>
    <row r="73" spans="1:33" ht="30">
      <c r="A73" s="242">
        <v>1087</v>
      </c>
      <c r="B73" s="243" t="s">
        <v>83</v>
      </c>
      <c r="C73" s="243" t="s">
        <v>123</v>
      </c>
      <c r="D73" s="270">
        <v>75</v>
      </c>
      <c r="E73" s="271">
        <v>134000</v>
      </c>
      <c r="F73" s="272">
        <v>74</v>
      </c>
      <c r="G73" s="273"/>
      <c r="H73" s="304">
        <v>66</v>
      </c>
      <c r="I73" s="304">
        <v>89</v>
      </c>
      <c r="J73" s="274">
        <v>300</v>
      </c>
      <c r="K73" s="275">
        <v>40</v>
      </c>
      <c r="L73" s="403">
        <v>15</v>
      </c>
      <c r="M73" s="394">
        <v>10000</v>
      </c>
      <c r="N73" s="420">
        <v>0.25</v>
      </c>
      <c r="O73" s="423">
        <v>0.8</v>
      </c>
      <c r="P73" s="403">
        <v>71</v>
      </c>
      <c r="Q73" s="554">
        <v>0.05</v>
      </c>
      <c r="R73" s="553">
        <v>4991.5</v>
      </c>
      <c r="S73" s="84">
        <v>1065</v>
      </c>
      <c r="T73" s="430">
        <v>11867</v>
      </c>
      <c r="U73" s="615">
        <v>35.227499999999999</v>
      </c>
      <c r="V73" s="304">
        <v>10.72</v>
      </c>
      <c r="W73" s="304">
        <v>17.189999999999998</v>
      </c>
      <c r="X73" s="615">
        <v>1.4000000000000001</v>
      </c>
      <c r="Y73" s="439">
        <v>27.909999999999997</v>
      </c>
      <c r="Z73" s="460">
        <v>74.213333333333338</v>
      </c>
      <c r="AA73" s="473"/>
      <c r="AB73" s="524"/>
      <c r="AC73" s="540">
        <v>1288</v>
      </c>
      <c r="AD73" s="524" t="s">
        <v>82</v>
      </c>
      <c r="AE73" s="524">
        <v>1</v>
      </c>
      <c r="AF73" s="2">
        <v>1087</v>
      </c>
      <c r="AG73" s="2">
        <v>1090</v>
      </c>
    </row>
    <row r="74" spans="1:33" ht="60">
      <c r="A74" s="12">
        <v>1090</v>
      </c>
      <c r="B74" s="244" t="s">
        <v>83</v>
      </c>
      <c r="C74" s="244" t="s">
        <v>124</v>
      </c>
      <c r="D74" s="119" t="s">
        <v>24</v>
      </c>
      <c r="E74" s="112">
        <v>2500</v>
      </c>
      <c r="F74" s="213">
        <v>2.5</v>
      </c>
      <c r="G74" s="87"/>
      <c r="H74" s="114">
        <v>2.2000000000000002</v>
      </c>
      <c r="I74" s="114">
        <v>3</v>
      </c>
      <c r="J74" s="269">
        <v>150</v>
      </c>
      <c r="K74" s="5" t="s">
        <v>24</v>
      </c>
      <c r="L74" s="85">
        <v>18</v>
      </c>
      <c r="M74" s="395">
        <v>4000</v>
      </c>
      <c r="N74" s="106">
        <v>0</v>
      </c>
      <c r="O74" s="424">
        <v>1.25</v>
      </c>
      <c r="P74" s="85">
        <v>5</v>
      </c>
      <c r="Q74" s="554">
        <v>0.05</v>
      </c>
      <c r="R74" s="553">
        <v>5662</v>
      </c>
      <c r="S74" s="59">
        <v>35</v>
      </c>
      <c r="T74" s="115">
        <v>223.88888888888889</v>
      </c>
      <c r="U74" s="615">
        <v>38.82</v>
      </c>
      <c r="V74" s="114">
        <v>0.78125</v>
      </c>
      <c r="W74" s="114"/>
      <c r="X74" s="615">
        <v>1.4000000000000001</v>
      </c>
      <c r="Y74" s="62">
        <v>0.78125</v>
      </c>
      <c r="Z74" s="116">
        <v>2.5012268518518521</v>
      </c>
      <c r="AA74" s="117"/>
      <c r="AB74" s="78"/>
      <c r="AC74" s="539">
        <v>5</v>
      </c>
      <c r="AD74" s="78" t="s">
        <v>82</v>
      </c>
      <c r="AE74" s="78">
        <v>0</v>
      </c>
      <c r="AF74" s="2">
        <v>1090</v>
      </c>
      <c r="AG74" s="1"/>
    </row>
    <row r="75" spans="1:33" ht="15">
      <c r="A75" s="90"/>
      <c r="B75" s="241"/>
      <c r="C75" s="90"/>
      <c r="D75" s="111"/>
      <c r="E75" s="112"/>
      <c r="F75" s="113"/>
      <c r="G75" s="90"/>
      <c r="H75" s="114"/>
      <c r="I75" s="114"/>
      <c r="J75" s="269"/>
      <c r="K75" s="89"/>
      <c r="L75" s="90"/>
      <c r="M75" s="395"/>
      <c r="N75" s="106" t="s">
        <v>81</v>
      </c>
      <c r="O75" s="424" t="s">
        <v>81</v>
      </c>
      <c r="P75" s="89"/>
      <c r="Q75" s="554">
        <v>0.05</v>
      </c>
      <c r="R75" s="553">
        <v>6854</v>
      </c>
      <c r="S75" s="59"/>
      <c r="T75" s="115" t="s">
        <v>81</v>
      </c>
      <c r="U75" s="615">
        <v>36.072000000000003</v>
      </c>
      <c r="V75" s="114"/>
      <c r="W75" s="114"/>
      <c r="X75" s="615">
        <v>1.4000000000000001</v>
      </c>
      <c r="Y75" s="62" t="s">
        <v>81</v>
      </c>
      <c r="Z75" s="116"/>
      <c r="AA75" s="117"/>
      <c r="AB75" s="90"/>
      <c r="AC75" s="539" t="s">
        <v>81</v>
      </c>
      <c r="AD75" s="78" t="s">
        <v>81</v>
      </c>
      <c r="AE75" s="78"/>
      <c r="AF75" s="2" t="s">
        <v>81</v>
      </c>
      <c r="AG75" s="1"/>
    </row>
    <row r="76" spans="1:33" ht="15">
      <c r="A76" s="238">
        <v>1100</v>
      </c>
      <c r="B76" s="239"/>
      <c r="C76" s="240" t="s">
        <v>125</v>
      </c>
      <c r="D76" s="263"/>
      <c r="E76" s="264"/>
      <c r="F76" s="265"/>
      <c r="G76" s="266"/>
      <c r="H76" s="267"/>
      <c r="I76" s="267"/>
      <c r="J76" s="268"/>
      <c r="K76" s="268"/>
      <c r="L76" s="263"/>
      <c r="M76" s="268"/>
      <c r="N76" s="419" t="s">
        <v>81</v>
      </c>
      <c r="O76" s="425" t="s">
        <v>81</v>
      </c>
      <c r="P76" s="263"/>
      <c r="Q76" s="554">
        <v>0.05</v>
      </c>
      <c r="R76" s="553">
        <v>8269.5</v>
      </c>
      <c r="S76" s="561"/>
      <c r="T76" s="429" t="s">
        <v>81</v>
      </c>
      <c r="U76" s="615">
        <v>35.104999999999997</v>
      </c>
      <c r="V76" s="267"/>
      <c r="W76" s="267"/>
      <c r="X76" s="615">
        <v>1.4000000000000001</v>
      </c>
      <c r="Y76" s="440" t="s">
        <v>81</v>
      </c>
      <c r="Z76" s="459"/>
      <c r="AA76" s="472"/>
      <c r="AB76" s="523"/>
      <c r="AC76" s="538" t="s">
        <v>81</v>
      </c>
      <c r="AD76" s="523" t="s">
        <v>81</v>
      </c>
      <c r="AE76" s="523"/>
      <c r="AF76" s="2">
        <v>1100</v>
      </c>
      <c r="AG76" s="1"/>
    </row>
    <row r="77" spans="1:33" ht="15">
      <c r="A77" s="90"/>
      <c r="B77" s="241"/>
      <c r="C77" s="90"/>
      <c r="D77" s="119"/>
      <c r="E77" s="112"/>
      <c r="F77" s="120"/>
      <c r="G77" s="90"/>
      <c r="H77" s="114"/>
      <c r="I77" s="114"/>
      <c r="J77" s="269"/>
      <c r="K77" s="89"/>
      <c r="L77" s="90"/>
      <c r="M77" s="269"/>
      <c r="N77" s="106" t="s">
        <v>81</v>
      </c>
      <c r="O77" s="424" t="s">
        <v>81</v>
      </c>
      <c r="P77" s="89"/>
      <c r="Q77" s="554">
        <v>0.05</v>
      </c>
      <c r="R77" s="553">
        <v>9461.5</v>
      </c>
      <c r="S77" s="59"/>
      <c r="T77" s="115" t="s">
        <v>81</v>
      </c>
      <c r="U77" s="615">
        <v>39.335000000000001</v>
      </c>
      <c r="V77" s="114"/>
      <c r="W77" s="114"/>
      <c r="X77" s="615">
        <v>1.4000000000000001</v>
      </c>
      <c r="Y77" s="62" t="s">
        <v>81</v>
      </c>
      <c r="Z77" s="116"/>
      <c r="AA77" s="117"/>
      <c r="AB77" s="90"/>
      <c r="AC77" s="539" t="s">
        <v>81</v>
      </c>
      <c r="AD77" s="78" t="s">
        <v>81</v>
      </c>
      <c r="AE77" s="78"/>
      <c r="AF77" s="2" t="s">
        <v>81</v>
      </c>
    </row>
    <row r="78" spans="1:33" ht="45">
      <c r="A78" s="242">
        <v>1101</v>
      </c>
      <c r="B78" s="243"/>
      <c r="C78" s="243" t="s">
        <v>126</v>
      </c>
      <c r="D78" s="270">
        <v>20</v>
      </c>
      <c r="E78" s="271">
        <v>46000</v>
      </c>
      <c r="F78" s="272">
        <v>32</v>
      </c>
      <c r="G78" s="273"/>
      <c r="H78" s="304">
        <v>29</v>
      </c>
      <c r="I78" s="304">
        <v>39</v>
      </c>
      <c r="J78" s="274">
        <v>250</v>
      </c>
      <c r="K78" s="275">
        <v>40</v>
      </c>
      <c r="L78" s="403">
        <v>12</v>
      </c>
      <c r="M78" s="394">
        <v>7000</v>
      </c>
      <c r="N78" s="420">
        <v>0.25</v>
      </c>
      <c r="O78" s="423">
        <v>1.2</v>
      </c>
      <c r="P78" s="403">
        <v>22</v>
      </c>
      <c r="Q78" s="554">
        <v>0.02</v>
      </c>
      <c r="R78" s="553">
        <v>199.04444444444445</v>
      </c>
      <c r="S78" s="84">
        <v>330</v>
      </c>
      <c r="T78" s="430">
        <v>4263</v>
      </c>
      <c r="U78" s="615">
        <v>1.5949629629629629</v>
      </c>
      <c r="V78" s="304">
        <v>7.8857142857142852</v>
      </c>
      <c r="W78" s="304">
        <v>4.5839999999999996</v>
      </c>
      <c r="X78" s="615">
        <v>0.56000000000000005</v>
      </c>
      <c r="Y78" s="439">
        <v>12.469714285714286</v>
      </c>
      <c r="Z78" s="461">
        <v>32.473885714285714</v>
      </c>
      <c r="AA78" s="477"/>
      <c r="AB78" s="525"/>
      <c r="AC78" s="540">
        <v>92</v>
      </c>
      <c r="AD78" s="524" t="s">
        <v>82</v>
      </c>
      <c r="AE78" s="525">
        <v>1</v>
      </c>
      <c r="AF78" s="2">
        <v>1101</v>
      </c>
    </row>
    <row r="79" spans="1:33" ht="45">
      <c r="A79" s="12">
        <v>1102</v>
      </c>
      <c r="B79" s="244"/>
      <c r="C79" s="244" t="s">
        <v>127</v>
      </c>
      <c r="D79" s="111">
        <v>44</v>
      </c>
      <c r="E79" s="112">
        <v>73000</v>
      </c>
      <c r="F79" s="212">
        <v>53</v>
      </c>
      <c r="G79" s="87"/>
      <c r="H79" s="114">
        <v>47</v>
      </c>
      <c r="I79" s="114">
        <v>63</v>
      </c>
      <c r="J79" s="269">
        <v>250</v>
      </c>
      <c r="K79" s="5">
        <v>40</v>
      </c>
      <c r="L79" s="85">
        <v>12</v>
      </c>
      <c r="M79" s="395">
        <v>7000</v>
      </c>
      <c r="N79" s="106">
        <v>0.25</v>
      </c>
      <c r="O79" s="424">
        <v>1.1000000000000001</v>
      </c>
      <c r="P79" s="85">
        <v>32</v>
      </c>
      <c r="Q79" s="554"/>
      <c r="R79" s="553" t="s">
        <v>81</v>
      </c>
      <c r="S79" s="59">
        <v>480</v>
      </c>
      <c r="T79" s="115">
        <v>6721.5</v>
      </c>
      <c r="U79" s="615"/>
      <c r="V79" s="114">
        <v>11.471428571428573</v>
      </c>
      <c r="W79" s="114">
        <v>10.0848</v>
      </c>
      <c r="X79" s="615"/>
      <c r="Y79" s="62">
        <v>21.556228571428573</v>
      </c>
      <c r="Z79" s="462">
        <v>53.286451428571432</v>
      </c>
      <c r="AA79" s="478"/>
      <c r="AB79" s="123"/>
      <c r="AC79" s="539">
        <v>146</v>
      </c>
      <c r="AD79" s="78" t="s">
        <v>82</v>
      </c>
      <c r="AE79" s="123">
        <v>1</v>
      </c>
      <c r="AF79" s="2">
        <v>1102</v>
      </c>
    </row>
    <row r="80" spans="1:33" ht="30">
      <c r="A80" s="242">
        <v>1103</v>
      </c>
      <c r="B80" s="243"/>
      <c r="C80" s="243" t="s">
        <v>128</v>
      </c>
      <c r="D80" s="270">
        <v>50</v>
      </c>
      <c r="E80" s="271">
        <v>72000</v>
      </c>
      <c r="F80" s="272">
        <v>43</v>
      </c>
      <c r="G80" s="273"/>
      <c r="H80" s="304">
        <v>39</v>
      </c>
      <c r="I80" s="304">
        <v>51</v>
      </c>
      <c r="J80" s="274">
        <v>300</v>
      </c>
      <c r="K80" s="275">
        <v>40</v>
      </c>
      <c r="L80" s="403">
        <v>15</v>
      </c>
      <c r="M80" s="394">
        <v>10000</v>
      </c>
      <c r="N80" s="420">
        <v>0.25</v>
      </c>
      <c r="O80" s="423">
        <v>0.9</v>
      </c>
      <c r="P80" s="403">
        <v>48</v>
      </c>
      <c r="Q80" s="552"/>
      <c r="R80" s="553" t="s">
        <v>81</v>
      </c>
      <c r="S80" s="84">
        <v>720</v>
      </c>
      <c r="T80" s="430">
        <v>6456</v>
      </c>
      <c r="U80" s="614"/>
      <c r="V80" s="304">
        <v>6.48</v>
      </c>
      <c r="W80" s="304">
        <v>11.459999999999999</v>
      </c>
      <c r="X80" s="614"/>
      <c r="Y80" s="439">
        <v>17.939999999999998</v>
      </c>
      <c r="Z80" s="460">
        <v>43.405999999999999</v>
      </c>
      <c r="AA80" s="473"/>
      <c r="AB80" s="524"/>
      <c r="AC80" s="540">
        <v>624</v>
      </c>
      <c r="AD80" s="524" t="s">
        <v>82</v>
      </c>
      <c r="AE80" s="524">
        <v>1</v>
      </c>
      <c r="AF80" s="2">
        <v>1103</v>
      </c>
    </row>
    <row r="81" spans="1:32" ht="30">
      <c r="A81" s="12">
        <v>1104</v>
      </c>
      <c r="B81" s="244"/>
      <c r="C81" s="247" t="s">
        <v>129</v>
      </c>
      <c r="D81" s="111">
        <v>75</v>
      </c>
      <c r="E81" s="112">
        <v>100000</v>
      </c>
      <c r="F81" s="212">
        <v>55</v>
      </c>
      <c r="G81" s="87"/>
      <c r="H81" s="114">
        <v>50</v>
      </c>
      <c r="I81" s="114">
        <v>65</v>
      </c>
      <c r="J81" s="269">
        <v>350</v>
      </c>
      <c r="K81" s="5">
        <v>40</v>
      </c>
      <c r="L81" s="85">
        <v>15</v>
      </c>
      <c r="M81" s="395">
        <v>10000</v>
      </c>
      <c r="N81" s="106">
        <v>0.25</v>
      </c>
      <c r="O81" s="424">
        <v>0.85</v>
      </c>
      <c r="P81" s="85">
        <v>59</v>
      </c>
      <c r="Q81" s="554"/>
      <c r="R81" s="553" t="s">
        <v>81</v>
      </c>
      <c r="S81" s="59">
        <v>885</v>
      </c>
      <c r="T81" s="115">
        <v>8665</v>
      </c>
      <c r="U81" s="615"/>
      <c r="V81" s="114">
        <v>8.5</v>
      </c>
      <c r="W81" s="114">
        <v>17.189999999999998</v>
      </c>
      <c r="X81" s="615"/>
      <c r="Y81" s="62">
        <v>25.689999999999998</v>
      </c>
      <c r="Z81" s="116">
        <v>55.491857142857143</v>
      </c>
      <c r="AA81" s="117"/>
      <c r="AB81" s="78"/>
      <c r="AC81" s="539">
        <v>680</v>
      </c>
      <c r="AD81" s="78" t="s">
        <v>82</v>
      </c>
      <c r="AE81" s="78">
        <v>1</v>
      </c>
      <c r="AF81" s="2">
        <v>1104</v>
      </c>
    </row>
    <row r="82" spans="1:32" ht="30">
      <c r="A82" s="242">
        <v>1106</v>
      </c>
      <c r="B82" s="243"/>
      <c r="C82" s="245" t="s">
        <v>130</v>
      </c>
      <c r="D82" s="270">
        <v>90</v>
      </c>
      <c r="E82" s="271">
        <v>109000</v>
      </c>
      <c r="F82" s="272">
        <v>62</v>
      </c>
      <c r="G82" s="273"/>
      <c r="H82" s="304">
        <v>56</v>
      </c>
      <c r="I82" s="304">
        <v>72</v>
      </c>
      <c r="J82" s="274">
        <v>350</v>
      </c>
      <c r="K82" s="275">
        <v>40</v>
      </c>
      <c r="L82" s="403">
        <v>15</v>
      </c>
      <c r="M82" s="394">
        <v>10000</v>
      </c>
      <c r="N82" s="420">
        <v>0.25</v>
      </c>
      <c r="O82" s="423">
        <v>0.85</v>
      </c>
      <c r="P82" s="403">
        <v>63</v>
      </c>
      <c r="Q82" s="554">
        <v>0.05</v>
      </c>
      <c r="R82" s="553">
        <v>4089</v>
      </c>
      <c r="S82" s="84">
        <v>945</v>
      </c>
      <c r="T82" s="430">
        <v>9382</v>
      </c>
      <c r="U82" s="615">
        <v>18.052</v>
      </c>
      <c r="V82" s="304">
        <v>9.2650000000000006</v>
      </c>
      <c r="W82" s="304">
        <v>20.628</v>
      </c>
      <c r="X82" s="615">
        <v>1.4000000000000001</v>
      </c>
      <c r="Y82" s="439">
        <v>29.893000000000001</v>
      </c>
      <c r="Z82" s="460">
        <v>62.368585714285722</v>
      </c>
      <c r="AA82" s="473"/>
      <c r="AB82" s="524"/>
      <c r="AC82" s="540">
        <v>698</v>
      </c>
      <c r="AD82" s="524" t="s">
        <v>82</v>
      </c>
      <c r="AE82" s="524">
        <v>1</v>
      </c>
      <c r="AF82" s="2">
        <v>1106</v>
      </c>
    </row>
    <row r="83" spans="1:32" ht="45">
      <c r="A83" s="12">
        <v>1105</v>
      </c>
      <c r="B83" s="244"/>
      <c r="C83" s="244" t="s">
        <v>131</v>
      </c>
      <c r="D83" s="111">
        <v>15</v>
      </c>
      <c r="E83" s="112">
        <v>26000</v>
      </c>
      <c r="F83" s="212">
        <v>22</v>
      </c>
      <c r="G83" s="121"/>
      <c r="H83" s="114">
        <v>19</v>
      </c>
      <c r="I83" s="114">
        <v>25</v>
      </c>
      <c r="J83" s="269">
        <v>200</v>
      </c>
      <c r="K83" s="5">
        <v>40</v>
      </c>
      <c r="L83" s="85">
        <v>15</v>
      </c>
      <c r="M83" s="395">
        <v>6000</v>
      </c>
      <c r="N83" s="106">
        <v>0.25</v>
      </c>
      <c r="O83" s="424">
        <v>0.9</v>
      </c>
      <c r="P83" s="85">
        <v>25</v>
      </c>
      <c r="Q83" s="554">
        <v>0.05</v>
      </c>
      <c r="R83" s="553">
        <v>6612</v>
      </c>
      <c r="S83" s="59">
        <v>175</v>
      </c>
      <c r="T83" s="115">
        <v>2073</v>
      </c>
      <c r="U83" s="615">
        <v>28.975999999999999</v>
      </c>
      <c r="V83" s="114">
        <v>3.9</v>
      </c>
      <c r="W83" s="114">
        <v>5.37</v>
      </c>
      <c r="X83" s="615">
        <v>1.4000000000000001</v>
      </c>
      <c r="Y83" s="62">
        <v>9.27</v>
      </c>
      <c r="Z83" s="116">
        <v>21.598499999999998</v>
      </c>
      <c r="AA83" s="122"/>
      <c r="AB83" s="78"/>
      <c r="AC83" s="539">
        <v>52</v>
      </c>
      <c r="AD83" s="78" t="s">
        <v>82</v>
      </c>
      <c r="AE83" s="78">
        <v>2</v>
      </c>
      <c r="AF83" s="2">
        <v>1105</v>
      </c>
    </row>
    <row r="84" spans="1:32" ht="15">
      <c r="A84" s="12"/>
      <c r="B84" s="244"/>
      <c r="C84" s="244"/>
      <c r="D84" s="111"/>
      <c r="E84" s="112"/>
      <c r="F84" s="113"/>
      <c r="G84" s="87"/>
      <c r="H84" s="114"/>
      <c r="I84" s="114"/>
      <c r="J84" s="269"/>
      <c r="K84" s="1"/>
      <c r="L84" s="85"/>
      <c r="M84" s="395"/>
      <c r="N84" s="106" t="s">
        <v>81</v>
      </c>
      <c r="O84" s="424" t="s">
        <v>81</v>
      </c>
      <c r="P84" s="85"/>
      <c r="Q84" s="554">
        <v>0.05</v>
      </c>
      <c r="R84" s="553">
        <v>5438.5</v>
      </c>
      <c r="S84" s="59"/>
      <c r="T84" s="115" t="s">
        <v>81</v>
      </c>
      <c r="U84" s="615">
        <v>22.614999999999998</v>
      </c>
      <c r="V84" s="114"/>
      <c r="W84" s="114"/>
      <c r="X84" s="615">
        <v>1.4000000000000001</v>
      </c>
      <c r="Y84" s="62" t="s">
        <v>81</v>
      </c>
      <c r="Z84" s="116"/>
      <c r="AA84" s="476"/>
      <c r="AB84" s="78"/>
      <c r="AC84" s="539" t="s">
        <v>81</v>
      </c>
      <c r="AD84" s="78" t="s">
        <v>81</v>
      </c>
      <c r="AE84" s="78"/>
      <c r="AF84" s="2" t="s">
        <v>81</v>
      </c>
    </row>
    <row r="85" spans="1:32" ht="71.25">
      <c r="A85" s="238">
        <v>1120</v>
      </c>
      <c r="B85" s="239"/>
      <c r="C85" s="240" t="s">
        <v>132</v>
      </c>
      <c r="D85" s="263"/>
      <c r="E85" s="264"/>
      <c r="F85" s="265"/>
      <c r="G85" s="266"/>
      <c r="H85" s="267"/>
      <c r="I85" s="267"/>
      <c r="J85" s="268"/>
      <c r="K85" s="268"/>
      <c r="L85" s="263"/>
      <c r="M85" s="268"/>
      <c r="N85" s="419" t="s">
        <v>81</v>
      </c>
      <c r="O85" s="425" t="s">
        <v>81</v>
      </c>
      <c r="P85" s="263"/>
      <c r="Q85" s="554">
        <v>0.05</v>
      </c>
      <c r="R85" s="553">
        <v>8120.5</v>
      </c>
      <c r="S85" s="561"/>
      <c r="T85" s="429" t="s">
        <v>81</v>
      </c>
      <c r="U85" s="615">
        <v>27.724285714285713</v>
      </c>
      <c r="V85" s="267"/>
      <c r="W85" s="267"/>
      <c r="X85" s="615">
        <v>1.4000000000000001</v>
      </c>
      <c r="Y85" s="440" t="s">
        <v>81</v>
      </c>
      <c r="Z85" s="459"/>
      <c r="AA85" s="472"/>
      <c r="AB85" s="523"/>
      <c r="AC85" s="538" t="s">
        <v>81</v>
      </c>
      <c r="AD85" s="523" t="s">
        <v>81</v>
      </c>
      <c r="AE85" s="523"/>
      <c r="AF85" s="2">
        <v>1120</v>
      </c>
    </row>
    <row r="86" spans="1:32" ht="15">
      <c r="A86" s="90"/>
      <c r="B86" s="241"/>
      <c r="C86" s="90"/>
      <c r="D86" s="119"/>
      <c r="E86" s="112"/>
      <c r="F86" s="120"/>
      <c r="G86" s="90"/>
      <c r="H86" s="114"/>
      <c r="I86" s="114"/>
      <c r="J86" s="269"/>
      <c r="K86" s="89"/>
      <c r="L86" s="90"/>
      <c r="M86" s="269"/>
      <c r="N86" s="106" t="s">
        <v>81</v>
      </c>
      <c r="O86" s="424" t="s">
        <v>81</v>
      </c>
      <c r="P86" s="89"/>
      <c r="Q86" s="554">
        <v>0.05</v>
      </c>
      <c r="R86" s="553">
        <v>2011.5</v>
      </c>
      <c r="S86" s="59"/>
      <c r="T86" s="115" t="s">
        <v>81</v>
      </c>
      <c r="U86" s="615">
        <v>11.202500000000001</v>
      </c>
      <c r="V86" s="114"/>
      <c r="W86" s="114"/>
      <c r="X86" s="615">
        <v>1.4000000000000001</v>
      </c>
      <c r="Y86" s="62" t="s">
        <v>81</v>
      </c>
      <c r="Z86" s="116"/>
      <c r="AA86" s="117"/>
      <c r="AB86" s="90"/>
      <c r="AC86" s="539" t="s">
        <v>81</v>
      </c>
      <c r="AD86" s="78" t="s">
        <v>81</v>
      </c>
      <c r="AE86" s="78"/>
      <c r="AF86" s="2" t="s">
        <v>81</v>
      </c>
    </row>
    <row r="87" spans="1:32" ht="45">
      <c r="A87" s="242">
        <v>1121</v>
      </c>
      <c r="B87" s="243"/>
      <c r="C87" s="243" t="s">
        <v>133</v>
      </c>
      <c r="D87" s="281">
        <v>33</v>
      </c>
      <c r="E87" s="271">
        <v>9000</v>
      </c>
      <c r="F87" s="282">
        <v>27</v>
      </c>
      <c r="G87" s="283">
        <v>82</v>
      </c>
      <c r="H87" s="347">
        <v>73</v>
      </c>
      <c r="I87" s="347">
        <v>96</v>
      </c>
      <c r="J87" s="284">
        <v>25</v>
      </c>
      <c r="K87" s="275">
        <v>60</v>
      </c>
      <c r="L87" s="403">
        <v>12</v>
      </c>
      <c r="M87" s="284">
        <v>700</v>
      </c>
      <c r="N87" s="420">
        <v>0.25</v>
      </c>
      <c r="O87" s="423">
        <v>2.0499999999999998</v>
      </c>
      <c r="P87" s="403">
        <v>15</v>
      </c>
      <c r="Q87" s="554"/>
      <c r="R87" s="553" t="s">
        <v>81</v>
      </c>
      <c r="S87" s="84">
        <v>225</v>
      </c>
      <c r="T87" s="430">
        <v>994.5</v>
      </c>
      <c r="U87" s="615"/>
      <c r="V87" s="347">
        <v>26.357142857142858</v>
      </c>
      <c r="W87" s="347">
        <v>8.1363636363636367</v>
      </c>
      <c r="X87" s="615"/>
      <c r="Y87" s="441">
        <v>34.493506493506494</v>
      </c>
      <c r="Z87" s="460">
        <v>26.961282857142859</v>
      </c>
      <c r="AA87" s="460">
        <v>81.700857142857146</v>
      </c>
      <c r="AB87" s="526">
        <v>5</v>
      </c>
      <c r="AC87" s="540">
        <v>18</v>
      </c>
      <c r="AD87" s="524" t="s">
        <v>134</v>
      </c>
      <c r="AE87" s="524">
        <v>2</v>
      </c>
      <c r="AF87" s="2">
        <v>1121</v>
      </c>
    </row>
    <row r="88" spans="1:32" ht="45">
      <c r="A88" s="12">
        <v>1122</v>
      </c>
      <c r="B88" s="244"/>
      <c r="C88" s="244" t="s">
        <v>135</v>
      </c>
      <c r="D88" s="125">
        <v>50</v>
      </c>
      <c r="E88" s="112">
        <v>16000</v>
      </c>
      <c r="F88" s="120">
        <v>48</v>
      </c>
      <c r="G88" s="215">
        <v>95</v>
      </c>
      <c r="H88" s="127">
        <v>85</v>
      </c>
      <c r="I88" s="127">
        <v>112</v>
      </c>
      <c r="J88" s="285">
        <v>35</v>
      </c>
      <c r="K88" s="5">
        <v>60</v>
      </c>
      <c r="L88" s="85">
        <v>12</v>
      </c>
      <c r="M88" s="404">
        <v>1000</v>
      </c>
      <c r="N88" s="106">
        <v>0.25</v>
      </c>
      <c r="O88" s="424">
        <v>1.85</v>
      </c>
      <c r="P88" s="85">
        <v>17</v>
      </c>
      <c r="Q88" s="552"/>
      <c r="R88" s="553" t="s">
        <v>81</v>
      </c>
      <c r="S88" s="59">
        <v>255</v>
      </c>
      <c r="T88" s="115">
        <v>1623</v>
      </c>
      <c r="U88" s="614"/>
      <c r="V88" s="127">
        <v>29.6</v>
      </c>
      <c r="W88" s="127">
        <v>10.74</v>
      </c>
      <c r="X88" s="614"/>
      <c r="Y88" s="69">
        <v>40.340000000000003</v>
      </c>
      <c r="Z88" s="116">
        <v>47.691285714285726</v>
      </c>
      <c r="AA88" s="116">
        <v>95.382571428571438</v>
      </c>
      <c r="AB88" s="222">
        <v>10</v>
      </c>
      <c r="AC88" s="539">
        <v>32</v>
      </c>
      <c r="AD88" s="78" t="s">
        <v>134</v>
      </c>
      <c r="AE88" s="78">
        <v>2</v>
      </c>
      <c r="AF88" s="2">
        <v>1122</v>
      </c>
    </row>
    <row r="89" spans="1:32" ht="60">
      <c r="A89" s="242">
        <v>1123</v>
      </c>
      <c r="B89" s="243" t="s">
        <v>83</v>
      </c>
      <c r="C89" s="243" t="s">
        <v>136</v>
      </c>
      <c r="D89" s="281">
        <v>50</v>
      </c>
      <c r="E89" s="271">
        <v>21000</v>
      </c>
      <c r="F89" s="282">
        <v>53</v>
      </c>
      <c r="G89" s="283">
        <v>106</v>
      </c>
      <c r="H89" s="347">
        <v>95</v>
      </c>
      <c r="I89" s="347">
        <v>125</v>
      </c>
      <c r="J89" s="284">
        <v>40</v>
      </c>
      <c r="K89" s="275">
        <v>60</v>
      </c>
      <c r="L89" s="403">
        <v>12</v>
      </c>
      <c r="M89" s="405">
        <v>1000</v>
      </c>
      <c r="N89" s="420">
        <v>0.25</v>
      </c>
      <c r="O89" s="423">
        <v>1.65</v>
      </c>
      <c r="P89" s="403">
        <v>17</v>
      </c>
      <c r="Q89" s="554"/>
      <c r="R89" s="553" t="s">
        <v>81</v>
      </c>
      <c r="S89" s="84">
        <v>255</v>
      </c>
      <c r="T89" s="430">
        <v>2050.5</v>
      </c>
      <c r="U89" s="615"/>
      <c r="V89" s="347">
        <v>34.65</v>
      </c>
      <c r="W89" s="347">
        <v>10.74</v>
      </c>
      <c r="X89" s="615"/>
      <c r="Y89" s="441">
        <v>45.39</v>
      </c>
      <c r="Z89" s="460">
        <v>53.158875000000009</v>
      </c>
      <c r="AA89" s="460">
        <v>106.31775000000002</v>
      </c>
      <c r="AB89" s="526">
        <v>10</v>
      </c>
      <c r="AC89" s="540">
        <v>42</v>
      </c>
      <c r="AD89" s="524" t="s">
        <v>134</v>
      </c>
      <c r="AE89" s="524">
        <v>2</v>
      </c>
      <c r="AF89" s="2">
        <v>1123</v>
      </c>
    </row>
    <row r="90" spans="1:32" ht="75">
      <c r="A90" s="12">
        <v>1130</v>
      </c>
      <c r="B90" s="244" t="s">
        <v>83</v>
      </c>
      <c r="C90" s="244" t="s">
        <v>137</v>
      </c>
      <c r="D90" s="125">
        <v>80</v>
      </c>
      <c r="E90" s="112">
        <v>31000</v>
      </c>
      <c r="F90" s="120">
        <v>76</v>
      </c>
      <c r="G90" s="215">
        <v>95</v>
      </c>
      <c r="H90" s="127">
        <v>84</v>
      </c>
      <c r="I90" s="127">
        <v>115</v>
      </c>
      <c r="J90" s="285">
        <v>55</v>
      </c>
      <c r="K90" s="5">
        <v>60</v>
      </c>
      <c r="L90" s="85">
        <v>12</v>
      </c>
      <c r="M90" s="404">
        <v>1300</v>
      </c>
      <c r="N90" s="106">
        <v>0.25</v>
      </c>
      <c r="O90" s="424">
        <v>1.05</v>
      </c>
      <c r="P90" s="85">
        <v>20</v>
      </c>
      <c r="Q90" s="554">
        <v>0.5</v>
      </c>
      <c r="R90" s="553">
        <v>774.3</v>
      </c>
      <c r="S90" s="59">
        <v>300</v>
      </c>
      <c r="T90" s="115">
        <v>2950.5</v>
      </c>
      <c r="U90" s="616">
        <v>41.083999999999996</v>
      </c>
      <c r="V90" s="127">
        <v>25.03846153846154</v>
      </c>
      <c r="W90" s="127">
        <v>8.0549999999999997</v>
      </c>
      <c r="X90" s="616">
        <v>14</v>
      </c>
      <c r="Y90" s="69">
        <v>33.09346153846154</v>
      </c>
      <c r="Z90" s="116">
        <v>76.330246153846161</v>
      </c>
      <c r="AA90" s="116">
        <v>95.412807692307695</v>
      </c>
      <c r="AB90" s="222">
        <v>12</v>
      </c>
      <c r="AC90" s="539">
        <v>62</v>
      </c>
      <c r="AD90" s="78" t="s">
        <v>134</v>
      </c>
      <c r="AE90" s="78">
        <v>2</v>
      </c>
      <c r="AF90" s="2">
        <v>1130</v>
      </c>
    </row>
    <row r="91" spans="1:32" ht="75">
      <c r="A91" s="242">
        <v>1131</v>
      </c>
      <c r="B91" s="243" t="s">
        <v>83</v>
      </c>
      <c r="C91" s="243" t="s">
        <v>138</v>
      </c>
      <c r="D91" s="281">
        <v>100</v>
      </c>
      <c r="E91" s="271">
        <v>36500</v>
      </c>
      <c r="F91" s="282">
        <v>91</v>
      </c>
      <c r="G91" s="283">
        <v>91</v>
      </c>
      <c r="H91" s="347">
        <v>80</v>
      </c>
      <c r="I91" s="347">
        <v>110</v>
      </c>
      <c r="J91" s="284">
        <v>70</v>
      </c>
      <c r="K91" s="275">
        <v>60</v>
      </c>
      <c r="L91" s="403">
        <v>12</v>
      </c>
      <c r="M91" s="405">
        <v>1800</v>
      </c>
      <c r="N91" s="420">
        <v>0.25</v>
      </c>
      <c r="O91" s="423">
        <v>1.1000000000000001</v>
      </c>
      <c r="P91" s="403">
        <v>25</v>
      </c>
      <c r="Q91" s="554">
        <v>0.5</v>
      </c>
      <c r="R91" s="553">
        <v>1348.5</v>
      </c>
      <c r="S91" s="84">
        <v>375</v>
      </c>
      <c r="T91" s="430">
        <v>3495.75</v>
      </c>
      <c r="U91" s="616">
        <v>46.985714285714288</v>
      </c>
      <c r="V91" s="347">
        <v>22.305555555555557</v>
      </c>
      <c r="W91" s="347">
        <v>10.74</v>
      </c>
      <c r="X91" s="616">
        <v>14</v>
      </c>
      <c r="Y91" s="441">
        <v>33.045555555555559</v>
      </c>
      <c r="Z91" s="460">
        <v>91.283325396825404</v>
      </c>
      <c r="AA91" s="460">
        <v>91.283325396825404</v>
      </c>
      <c r="AB91" s="526">
        <v>20</v>
      </c>
      <c r="AC91" s="540">
        <v>73</v>
      </c>
      <c r="AD91" s="524" t="s">
        <v>134</v>
      </c>
      <c r="AE91" s="524">
        <v>2</v>
      </c>
      <c r="AF91" s="2">
        <v>1131</v>
      </c>
    </row>
    <row r="92" spans="1:32" ht="45">
      <c r="A92" s="12">
        <v>1124</v>
      </c>
      <c r="B92" s="244"/>
      <c r="C92" s="244" t="s">
        <v>139</v>
      </c>
      <c r="D92" s="111">
        <v>5</v>
      </c>
      <c r="E92" s="112">
        <v>7200</v>
      </c>
      <c r="F92" s="213">
        <v>17</v>
      </c>
      <c r="G92" s="126"/>
      <c r="H92" s="114">
        <v>15</v>
      </c>
      <c r="I92" s="114">
        <v>20</v>
      </c>
      <c r="J92" s="269">
        <v>100</v>
      </c>
      <c r="K92" s="5">
        <v>80</v>
      </c>
      <c r="L92" s="85">
        <v>12</v>
      </c>
      <c r="M92" s="395">
        <v>2500</v>
      </c>
      <c r="N92" s="106">
        <v>0.25</v>
      </c>
      <c r="O92" s="424">
        <v>1.45</v>
      </c>
      <c r="P92" s="85">
        <v>9</v>
      </c>
      <c r="Q92" s="554">
        <v>0.5</v>
      </c>
      <c r="R92" s="553">
        <v>1827</v>
      </c>
      <c r="S92" s="59">
        <v>135</v>
      </c>
      <c r="T92" s="115">
        <v>760.59999999999991</v>
      </c>
      <c r="U92" s="616">
        <v>53.35</v>
      </c>
      <c r="V92" s="114">
        <v>4.1760000000000002</v>
      </c>
      <c r="W92" s="114">
        <v>3.58</v>
      </c>
      <c r="X92" s="616">
        <v>14</v>
      </c>
      <c r="Y92" s="62">
        <v>7.7560000000000002</v>
      </c>
      <c r="Z92" s="116">
        <v>16.898199999999999</v>
      </c>
      <c r="AA92" s="122"/>
      <c r="AB92" s="78"/>
      <c r="AC92" s="539">
        <v>24.4</v>
      </c>
      <c r="AD92" s="78" t="s">
        <v>82</v>
      </c>
      <c r="AE92" s="78">
        <v>2</v>
      </c>
      <c r="AF92" s="2">
        <v>1124</v>
      </c>
    </row>
    <row r="93" spans="1:32" ht="30">
      <c r="A93" s="242">
        <v>1125</v>
      </c>
      <c r="B93" s="243"/>
      <c r="C93" s="243" t="s">
        <v>140</v>
      </c>
      <c r="D93" s="270">
        <v>6</v>
      </c>
      <c r="E93" s="271">
        <v>7600</v>
      </c>
      <c r="F93" s="278">
        <v>15</v>
      </c>
      <c r="G93" s="286"/>
      <c r="H93" s="304">
        <v>13</v>
      </c>
      <c r="I93" s="304">
        <v>18</v>
      </c>
      <c r="J93" s="274">
        <v>150</v>
      </c>
      <c r="K93" s="275">
        <v>60</v>
      </c>
      <c r="L93" s="403">
        <v>12</v>
      </c>
      <c r="M93" s="394">
        <v>4000</v>
      </c>
      <c r="N93" s="420">
        <v>0.25</v>
      </c>
      <c r="O93" s="423">
        <v>1.7</v>
      </c>
      <c r="P93" s="403">
        <v>12</v>
      </c>
      <c r="Q93" s="554">
        <v>0.25</v>
      </c>
      <c r="R93" s="553">
        <v>2871</v>
      </c>
      <c r="S93" s="84">
        <v>180</v>
      </c>
      <c r="T93" s="430">
        <v>1064.8</v>
      </c>
      <c r="U93" s="616">
        <v>59.036363636363639</v>
      </c>
      <c r="V93" s="304">
        <v>3.23</v>
      </c>
      <c r="W93" s="304">
        <v>3.222</v>
      </c>
      <c r="X93" s="616">
        <v>7</v>
      </c>
      <c r="Y93" s="439">
        <v>6.452</v>
      </c>
      <c r="Z93" s="460">
        <v>14.905733333333334</v>
      </c>
      <c r="AA93" s="473"/>
      <c r="AB93" s="524"/>
      <c r="AC93" s="540">
        <v>250.2</v>
      </c>
      <c r="AD93" s="524" t="s">
        <v>82</v>
      </c>
      <c r="AE93" s="524">
        <v>2</v>
      </c>
      <c r="AF93" s="2">
        <v>1125</v>
      </c>
    </row>
    <row r="94" spans="1:32" ht="30">
      <c r="A94" s="12">
        <v>1126</v>
      </c>
      <c r="B94" s="244"/>
      <c r="C94" s="244" t="s">
        <v>141</v>
      </c>
      <c r="D94" s="111">
        <v>8</v>
      </c>
      <c r="E94" s="112">
        <v>9500</v>
      </c>
      <c r="F94" s="213">
        <v>16.5</v>
      </c>
      <c r="G94" s="126"/>
      <c r="H94" s="114">
        <v>15</v>
      </c>
      <c r="I94" s="114">
        <v>19</v>
      </c>
      <c r="J94" s="269">
        <v>200</v>
      </c>
      <c r="K94" s="5">
        <v>60</v>
      </c>
      <c r="L94" s="85">
        <v>12</v>
      </c>
      <c r="M94" s="395">
        <v>4000</v>
      </c>
      <c r="N94" s="106">
        <v>0.1</v>
      </c>
      <c r="O94" s="424">
        <v>1.55</v>
      </c>
      <c r="P94" s="85">
        <v>18</v>
      </c>
      <c r="Q94" s="554">
        <v>0.25</v>
      </c>
      <c r="R94" s="553">
        <v>3393</v>
      </c>
      <c r="S94" s="59">
        <v>270</v>
      </c>
      <c r="T94" s="115">
        <v>1418.9</v>
      </c>
      <c r="U94" s="616">
        <v>55.085714285714289</v>
      </c>
      <c r="V94" s="114">
        <v>3.6812499999999999</v>
      </c>
      <c r="W94" s="114">
        <v>4.2960000000000003</v>
      </c>
      <c r="X94" s="616">
        <v>7</v>
      </c>
      <c r="Y94" s="62">
        <v>7.9772499999999997</v>
      </c>
      <c r="Z94" s="116">
        <v>16.578925000000002</v>
      </c>
      <c r="AA94" s="117"/>
      <c r="AB94" s="78"/>
      <c r="AC94" s="539">
        <v>254</v>
      </c>
      <c r="AD94" s="78" t="s">
        <v>82</v>
      </c>
      <c r="AE94" s="78">
        <v>2</v>
      </c>
      <c r="AF94" s="2">
        <v>1126</v>
      </c>
    </row>
    <row r="95" spans="1:32" ht="45">
      <c r="A95" s="242">
        <v>1127</v>
      </c>
      <c r="B95" s="243"/>
      <c r="C95" s="243" t="s">
        <v>142</v>
      </c>
      <c r="D95" s="270">
        <v>10</v>
      </c>
      <c r="E95" s="271">
        <v>14500</v>
      </c>
      <c r="F95" s="278">
        <v>20</v>
      </c>
      <c r="G95" s="286"/>
      <c r="H95" s="304">
        <v>18</v>
      </c>
      <c r="I95" s="304">
        <v>22</v>
      </c>
      <c r="J95" s="274">
        <v>250</v>
      </c>
      <c r="K95" s="275">
        <v>60</v>
      </c>
      <c r="L95" s="403">
        <v>12</v>
      </c>
      <c r="M95" s="394">
        <v>4000</v>
      </c>
      <c r="N95" s="420">
        <v>0.1</v>
      </c>
      <c r="O95" s="423">
        <v>1.35</v>
      </c>
      <c r="P95" s="403">
        <v>18</v>
      </c>
      <c r="Q95" s="554">
        <v>0.05</v>
      </c>
      <c r="R95" s="553">
        <v>626.4</v>
      </c>
      <c r="S95" s="84">
        <v>270</v>
      </c>
      <c r="T95" s="430">
        <v>1899.9</v>
      </c>
      <c r="U95" s="615">
        <v>7.8579999999999997</v>
      </c>
      <c r="V95" s="304">
        <v>4.8937500000000007</v>
      </c>
      <c r="W95" s="304">
        <v>5.37</v>
      </c>
      <c r="X95" s="615">
        <v>1.4000000000000001</v>
      </c>
      <c r="Y95" s="439">
        <v>10.263750000000002</v>
      </c>
      <c r="Z95" s="460">
        <v>19.649685000000005</v>
      </c>
      <c r="AA95" s="473"/>
      <c r="AB95" s="524"/>
      <c r="AC95" s="540">
        <v>264</v>
      </c>
      <c r="AD95" s="524" t="s">
        <v>82</v>
      </c>
      <c r="AE95" s="524">
        <v>2</v>
      </c>
      <c r="AF95" s="2">
        <v>1127</v>
      </c>
    </row>
    <row r="96" spans="1:32" ht="45">
      <c r="A96" s="12">
        <v>1128</v>
      </c>
      <c r="B96" s="244"/>
      <c r="C96" s="244" t="s">
        <v>143</v>
      </c>
      <c r="D96" s="111">
        <v>10</v>
      </c>
      <c r="E96" s="112">
        <v>17200</v>
      </c>
      <c r="F96" s="213">
        <v>24</v>
      </c>
      <c r="G96" s="126"/>
      <c r="H96" s="114">
        <v>21</v>
      </c>
      <c r="I96" s="114">
        <v>29</v>
      </c>
      <c r="J96" s="269">
        <v>120</v>
      </c>
      <c r="K96" s="5">
        <v>60</v>
      </c>
      <c r="L96" s="85">
        <v>12</v>
      </c>
      <c r="M96" s="395">
        <v>4000</v>
      </c>
      <c r="N96" s="106">
        <v>0.25</v>
      </c>
      <c r="O96" s="424">
        <v>0.8</v>
      </c>
      <c r="P96" s="85">
        <v>9</v>
      </c>
      <c r="Q96" s="554">
        <v>0.05</v>
      </c>
      <c r="R96" s="553">
        <v>704.7</v>
      </c>
      <c r="S96" s="59">
        <v>135</v>
      </c>
      <c r="T96" s="115">
        <v>1605.6000000000001</v>
      </c>
      <c r="U96" s="615">
        <v>7.5726666666666675</v>
      </c>
      <c r="V96" s="114">
        <v>3.44</v>
      </c>
      <c r="W96" s="114">
        <v>5.37</v>
      </c>
      <c r="X96" s="615">
        <v>1.4000000000000001</v>
      </c>
      <c r="Y96" s="62">
        <v>8.81</v>
      </c>
      <c r="Z96" s="116">
        <v>24.409000000000002</v>
      </c>
      <c r="AA96" s="117"/>
      <c r="AB96" s="78"/>
      <c r="AC96" s="539">
        <v>34.4</v>
      </c>
      <c r="AD96" s="78" t="s">
        <v>82</v>
      </c>
      <c r="AE96" s="78">
        <v>2</v>
      </c>
      <c r="AF96" s="2">
        <v>1128</v>
      </c>
    </row>
    <row r="97" spans="1:32" ht="60">
      <c r="A97" s="242">
        <v>1129</v>
      </c>
      <c r="B97" s="243"/>
      <c r="C97" s="243" t="s">
        <v>144</v>
      </c>
      <c r="D97" s="270">
        <v>12</v>
      </c>
      <c r="E97" s="271">
        <v>8000</v>
      </c>
      <c r="F97" s="278">
        <v>17</v>
      </c>
      <c r="G97" s="286"/>
      <c r="H97" s="304">
        <v>16</v>
      </c>
      <c r="I97" s="304">
        <v>19</v>
      </c>
      <c r="J97" s="274">
        <v>150</v>
      </c>
      <c r="K97" s="275">
        <v>60</v>
      </c>
      <c r="L97" s="403">
        <v>12</v>
      </c>
      <c r="M97" s="394">
        <v>4000</v>
      </c>
      <c r="N97" s="420">
        <v>0.25</v>
      </c>
      <c r="O97" s="423">
        <v>1.7</v>
      </c>
      <c r="P97" s="403">
        <v>10</v>
      </c>
      <c r="Q97" s="554">
        <v>0.05</v>
      </c>
      <c r="R97" s="553">
        <v>974</v>
      </c>
      <c r="S97" s="84">
        <v>150</v>
      </c>
      <c r="T97" s="430">
        <v>834</v>
      </c>
      <c r="U97" s="615">
        <v>7.4950000000000001</v>
      </c>
      <c r="V97" s="304">
        <v>3.4</v>
      </c>
      <c r="W97" s="304">
        <v>6.444</v>
      </c>
      <c r="X97" s="615">
        <v>1.4000000000000001</v>
      </c>
      <c r="Y97" s="439">
        <v>9.8439999999999994</v>
      </c>
      <c r="Z97" s="460">
        <v>16.944400000000002</v>
      </c>
      <c r="AA97" s="473"/>
      <c r="AB97" s="524"/>
      <c r="AC97" s="540">
        <v>16</v>
      </c>
      <c r="AD97" s="524" t="s">
        <v>82</v>
      </c>
      <c r="AE97" s="524">
        <v>2</v>
      </c>
      <c r="AF97" s="2">
        <v>1129</v>
      </c>
    </row>
    <row r="98" spans="1:32" ht="15">
      <c r="A98" s="12"/>
      <c r="B98" s="244"/>
      <c r="C98" s="244"/>
      <c r="D98" s="85"/>
      <c r="E98" s="112"/>
      <c r="F98" s="86"/>
      <c r="G98" s="87"/>
      <c r="H98" s="88"/>
      <c r="I98" s="88"/>
      <c r="J98" s="1"/>
      <c r="K98" s="1"/>
      <c r="L98" s="85"/>
      <c r="M98" s="1"/>
      <c r="N98" s="106" t="s">
        <v>81</v>
      </c>
      <c r="O98" s="424" t="s">
        <v>81</v>
      </c>
      <c r="P98" s="85"/>
      <c r="Q98" s="554">
        <v>0.05</v>
      </c>
      <c r="R98" s="553">
        <v>1412.3</v>
      </c>
      <c r="S98" s="1"/>
      <c r="T98" s="115" t="s">
        <v>81</v>
      </c>
      <c r="U98" s="615">
        <v>7.7851999999999997</v>
      </c>
      <c r="V98" s="88"/>
      <c r="W98" s="88"/>
      <c r="X98" s="615">
        <v>1.4000000000000001</v>
      </c>
      <c r="Y98" s="62" t="s">
        <v>81</v>
      </c>
      <c r="Z98" s="463"/>
      <c r="AA98" s="476"/>
      <c r="AB98" s="78"/>
      <c r="AC98" s="539" t="s">
        <v>81</v>
      </c>
      <c r="AD98" s="78" t="s">
        <v>81</v>
      </c>
      <c r="AE98" s="187"/>
      <c r="AF98" s="2" t="s">
        <v>81</v>
      </c>
    </row>
    <row r="99" spans="1:32" ht="15">
      <c r="A99" s="238">
        <v>1140</v>
      </c>
      <c r="B99" s="239"/>
      <c r="C99" s="240" t="s">
        <v>145</v>
      </c>
      <c r="D99" s="263"/>
      <c r="E99" s="264"/>
      <c r="F99" s="265"/>
      <c r="G99" s="266"/>
      <c r="H99" s="267"/>
      <c r="I99" s="267"/>
      <c r="J99" s="268"/>
      <c r="K99" s="268"/>
      <c r="L99" s="263"/>
      <c r="M99" s="268"/>
      <c r="N99" s="419" t="s">
        <v>81</v>
      </c>
      <c r="O99" s="425" t="s">
        <v>81</v>
      </c>
      <c r="P99" s="263"/>
      <c r="Q99" s="554">
        <v>0.05</v>
      </c>
      <c r="R99" s="553">
        <v>643.79999999999995</v>
      </c>
      <c r="S99" s="561"/>
      <c r="T99" s="429" t="s">
        <v>81</v>
      </c>
      <c r="U99" s="615">
        <v>6.6966666666666663</v>
      </c>
      <c r="V99" s="267"/>
      <c r="W99" s="267"/>
      <c r="X99" s="615">
        <v>1.4000000000000001</v>
      </c>
      <c r="Y99" s="440" t="s">
        <v>81</v>
      </c>
      <c r="Z99" s="459"/>
      <c r="AA99" s="472"/>
      <c r="AB99" s="523"/>
      <c r="AC99" s="538" t="s">
        <v>81</v>
      </c>
      <c r="AD99" s="523" t="s">
        <v>81</v>
      </c>
      <c r="AE99" s="523"/>
      <c r="AF99" s="2">
        <v>1140</v>
      </c>
    </row>
    <row r="100" spans="1:32" ht="15">
      <c r="A100" s="90"/>
      <c r="B100" s="241"/>
      <c r="C100" s="90"/>
      <c r="D100" s="105"/>
      <c r="E100" s="112"/>
      <c r="F100" s="90"/>
      <c r="G100" s="90"/>
      <c r="H100" s="89"/>
      <c r="I100" s="89"/>
      <c r="J100" s="105"/>
      <c r="K100" s="89"/>
      <c r="L100" s="90"/>
      <c r="M100" s="105"/>
      <c r="N100" s="106" t="s">
        <v>81</v>
      </c>
      <c r="O100" s="424" t="s">
        <v>81</v>
      </c>
      <c r="P100" s="89"/>
      <c r="Q100" s="554">
        <v>0.05</v>
      </c>
      <c r="R100" s="553">
        <v>635.1</v>
      </c>
      <c r="S100" s="90"/>
      <c r="T100" s="115" t="s">
        <v>81</v>
      </c>
      <c r="U100" s="615">
        <v>5.3980000000000006</v>
      </c>
      <c r="V100" s="90"/>
      <c r="W100" s="90"/>
      <c r="X100" s="615">
        <v>1.4000000000000001</v>
      </c>
      <c r="Y100" s="62" t="s">
        <v>81</v>
      </c>
      <c r="Z100" s="90"/>
      <c r="AA100" s="90"/>
      <c r="AB100" s="90"/>
      <c r="AC100" s="539" t="s">
        <v>81</v>
      </c>
      <c r="AD100" s="78" t="s">
        <v>81</v>
      </c>
      <c r="AE100" s="90"/>
      <c r="AF100" s="2" t="s">
        <v>81</v>
      </c>
    </row>
    <row r="101" spans="1:32" ht="45">
      <c r="A101" s="242">
        <v>1141</v>
      </c>
      <c r="B101" s="243" t="s">
        <v>83</v>
      </c>
      <c r="C101" s="243" t="s">
        <v>146</v>
      </c>
      <c r="D101" s="270">
        <v>2</v>
      </c>
      <c r="E101" s="271">
        <v>1000</v>
      </c>
      <c r="F101" s="278">
        <v>12.5</v>
      </c>
      <c r="G101" s="280">
        <v>15.9</v>
      </c>
      <c r="H101" s="304">
        <v>12</v>
      </c>
      <c r="I101" s="304">
        <v>14</v>
      </c>
      <c r="J101" s="274">
        <v>50</v>
      </c>
      <c r="K101" s="275">
        <v>80</v>
      </c>
      <c r="L101" s="403">
        <v>10</v>
      </c>
      <c r="M101" s="394">
        <v>1500</v>
      </c>
      <c r="N101" s="420">
        <v>0</v>
      </c>
      <c r="O101" s="423">
        <v>5.2</v>
      </c>
      <c r="P101" s="403">
        <v>1</v>
      </c>
      <c r="Q101" s="552"/>
      <c r="R101" s="553" t="s">
        <v>81</v>
      </c>
      <c r="S101" s="84">
        <v>7</v>
      </c>
      <c r="T101" s="430">
        <v>127</v>
      </c>
      <c r="U101" s="614"/>
      <c r="V101" s="304">
        <v>5.3226666666666667</v>
      </c>
      <c r="W101" s="304">
        <v>3.6880000000000006</v>
      </c>
      <c r="X101" s="614"/>
      <c r="Y101" s="439">
        <v>9.0106666666666673</v>
      </c>
      <c r="Z101" s="460">
        <v>12.705733333333336</v>
      </c>
      <c r="AA101" s="474">
        <v>15.88216666666667</v>
      </c>
      <c r="AB101" s="527"/>
      <c r="AC101" s="540">
        <v>2</v>
      </c>
      <c r="AD101" s="524" t="s">
        <v>82</v>
      </c>
      <c r="AE101" s="524">
        <v>3</v>
      </c>
      <c r="AF101" s="2">
        <v>1141</v>
      </c>
    </row>
    <row r="102" spans="1:32" ht="45">
      <c r="A102" s="12">
        <v>1142</v>
      </c>
      <c r="B102" s="244" t="s">
        <v>83</v>
      </c>
      <c r="C102" s="244" t="s">
        <v>147</v>
      </c>
      <c r="D102" s="111">
        <v>4</v>
      </c>
      <c r="E102" s="112">
        <v>1700</v>
      </c>
      <c r="F102" s="213">
        <v>19.5</v>
      </c>
      <c r="G102" s="121">
        <v>12.3</v>
      </c>
      <c r="H102" s="114">
        <v>19</v>
      </c>
      <c r="I102" s="114">
        <v>21</v>
      </c>
      <c r="J102" s="269">
        <v>60</v>
      </c>
      <c r="K102" s="5">
        <v>80</v>
      </c>
      <c r="L102" s="85">
        <v>10</v>
      </c>
      <c r="M102" s="395">
        <v>1500</v>
      </c>
      <c r="N102" s="106">
        <v>0</v>
      </c>
      <c r="O102" s="424">
        <v>3.45</v>
      </c>
      <c r="P102" s="85">
        <v>1</v>
      </c>
      <c r="Q102" s="552"/>
      <c r="R102" s="553" t="s">
        <v>81</v>
      </c>
      <c r="S102" s="59">
        <v>7</v>
      </c>
      <c r="T102" s="115">
        <v>211</v>
      </c>
      <c r="U102" s="614"/>
      <c r="V102" s="114">
        <v>7.0419999999999998</v>
      </c>
      <c r="W102" s="114">
        <v>7.3760000000000012</v>
      </c>
      <c r="X102" s="614"/>
      <c r="Y102" s="62">
        <v>14.418000000000001</v>
      </c>
      <c r="Z102" s="116">
        <v>19.728133333333336</v>
      </c>
      <c r="AA102" s="122">
        <v>12.330083333333334</v>
      </c>
      <c r="AB102" s="90"/>
      <c r="AC102" s="539">
        <v>3.4</v>
      </c>
      <c r="AD102" s="78" t="s">
        <v>82</v>
      </c>
      <c r="AE102" s="78">
        <v>3</v>
      </c>
      <c r="AF102" s="2">
        <v>1142</v>
      </c>
    </row>
    <row r="103" spans="1:32" ht="45">
      <c r="A103" s="242">
        <v>1143</v>
      </c>
      <c r="B103" s="243" t="s">
        <v>83</v>
      </c>
      <c r="C103" s="243" t="s">
        <v>148</v>
      </c>
      <c r="D103" s="270">
        <v>5</v>
      </c>
      <c r="E103" s="271">
        <v>2100</v>
      </c>
      <c r="F103" s="278">
        <v>23</v>
      </c>
      <c r="G103" s="280">
        <v>11.4</v>
      </c>
      <c r="H103" s="304">
        <v>22</v>
      </c>
      <c r="I103" s="304">
        <v>24</v>
      </c>
      <c r="J103" s="274">
        <v>70</v>
      </c>
      <c r="K103" s="275">
        <v>80</v>
      </c>
      <c r="L103" s="403">
        <v>10</v>
      </c>
      <c r="M103" s="394">
        <v>1500</v>
      </c>
      <c r="N103" s="420">
        <v>0</v>
      </c>
      <c r="O103" s="423">
        <v>3</v>
      </c>
      <c r="P103" s="403">
        <v>1</v>
      </c>
      <c r="Q103" s="555"/>
      <c r="R103" s="553" t="s">
        <v>81</v>
      </c>
      <c r="S103" s="84">
        <v>7</v>
      </c>
      <c r="T103" s="430">
        <v>259</v>
      </c>
      <c r="U103" s="555"/>
      <c r="V103" s="304">
        <v>7.8539999999999992</v>
      </c>
      <c r="W103" s="304">
        <v>9.2200000000000006</v>
      </c>
      <c r="X103" s="555"/>
      <c r="Y103" s="439">
        <v>17.073999999999998</v>
      </c>
      <c r="Z103" s="460">
        <v>22.851399999999998</v>
      </c>
      <c r="AA103" s="474">
        <v>11.425699999999999</v>
      </c>
      <c r="AB103" s="527"/>
      <c r="AC103" s="540">
        <v>4.2</v>
      </c>
      <c r="AD103" s="524" t="s">
        <v>82</v>
      </c>
      <c r="AE103" s="524">
        <v>3</v>
      </c>
      <c r="AF103" s="2">
        <v>1143</v>
      </c>
    </row>
    <row r="104" spans="1:32" ht="30">
      <c r="A104" s="12">
        <v>1144</v>
      </c>
      <c r="B104" s="241"/>
      <c r="C104" s="244" t="s">
        <v>149</v>
      </c>
      <c r="D104" s="154">
        <v>2</v>
      </c>
      <c r="E104" s="112">
        <v>2300</v>
      </c>
      <c r="F104" s="213">
        <v>21</v>
      </c>
      <c r="G104" s="121">
        <v>13</v>
      </c>
      <c r="H104" s="114">
        <v>20</v>
      </c>
      <c r="I104" s="114">
        <v>23</v>
      </c>
      <c r="J104" s="269">
        <v>60</v>
      </c>
      <c r="K104" s="5">
        <v>80</v>
      </c>
      <c r="L104" s="85">
        <v>10</v>
      </c>
      <c r="M104" s="395">
        <v>1500</v>
      </c>
      <c r="N104" s="106">
        <v>0</v>
      </c>
      <c r="O104" s="424">
        <v>2.4</v>
      </c>
      <c r="P104" s="85">
        <v>1</v>
      </c>
      <c r="Q104" s="554">
        <v>0.1</v>
      </c>
      <c r="R104" s="553">
        <v>127.05</v>
      </c>
      <c r="S104" s="59">
        <v>7</v>
      </c>
      <c r="T104" s="115">
        <v>283</v>
      </c>
      <c r="U104" s="615">
        <v>2.7230000000000003</v>
      </c>
      <c r="V104" s="114">
        <v>6.8120000000000003</v>
      </c>
      <c r="W104" s="114">
        <v>7.3760000000000012</v>
      </c>
      <c r="X104" s="615">
        <v>2.8000000000000003</v>
      </c>
      <c r="Y104" s="62">
        <v>14.188000000000002</v>
      </c>
      <c r="Z104" s="116">
        <v>20.795133333333339</v>
      </c>
      <c r="AA104" s="122">
        <v>12.996958333333337</v>
      </c>
      <c r="AB104" s="222">
        <v>4</v>
      </c>
      <c r="AC104" s="539">
        <v>4.6000000000000005</v>
      </c>
      <c r="AD104" s="78" t="s">
        <v>82</v>
      </c>
      <c r="AE104" s="78">
        <v>3</v>
      </c>
      <c r="AF104" s="2">
        <v>1144</v>
      </c>
    </row>
    <row r="105" spans="1:32" ht="30">
      <c r="A105" s="242">
        <v>1145</v>
      </c>
      <c r="B105" s="248"/>
      <c r="C105" s="243" t="s">
        <v>150</v>
      </c>
      <c r="D105" s="270">
        <v>2</v>
      </c>
      <c r="E105" s="271">
        <v>1400</v>
      </c>
      <c r="F105" s="278">
        <v>12.5</v>
      </c>
      <c r="G105" s="280">
        <v>17.899999999999999</v>
      </c>
      <c r="H105" s="304">
        <v>12</v>
      </c>
      <c r="I105" s="304">
        <v>14</v>
      </c>
      <c r="J105" s="274">
        <v>60</v>
      </c>
      <c r="K105" s="275">
        <v>70</v>
      </c>
      <c r="L105" s="403">
        <v>10</v>
      </c>
      <c r="M105" s="394">
        <v>1000</v>
      </c>
      <c r="N105" s="420">
        <v>0</v>
      </c>
      <c r="O105" s="423">
        <v>3.5</v>
      </c>
      <c r="P105" s="403">
        <v>4</v>
      </c>
      <c r="Q105" s="554">
        <v>0.1</v>
      </c>
      <c r="R105" s="553">
        <v>211.75</v>
      </c>
      <c r="S105" s="84">
        <v>28</v>
      </c>
      <c r="T105" s="430">
        <v>196</v>
      </c>
      <c r="U105" s="615">
        <v>3.7041666666666666</v>
      </c>
      <c r="V105" s="304">
        <v>4.8999999999999995</v>
      </c>
      <c r="W105" s="304">
        <v>3.2270000000000003</v>
      </c>
      <c r="X105" s="615">
        <v>2.8000000000000003</v>
      </c>
      <c r="Y105" s="439">
        <v>8.1269999999999989</v>
      </c>
      <c r="Z105" s="460">
        <v>12.533033333333332</v>
      </c>
      <c r="AA105" s="474">
        <v>17.90433333333333</v>
      </c>
      <c r="AB105" s="527"/>
      <c r="AC105" s="540">
        <v>2.8000000000000003</v>
      </c>
      <c r="AD105" s="524" t="s">
        <v>82</v>
      </c>
      <c r="AE105" s="524">
        <v>3</v>
      </c>
      <c r="AF105" s="2">
        <v>1145</v>
      </c>
    </row>
    <row r="106" spans="1:32" ht="30">
      <c r="A106" s="12">
        <v>1146</v>
      </c>
      <c r="B106" s="241"/>
      <c r="C106" s="244" t="s">
        <v>151</v>
      </c>
      <c r="D106" s="111">
        <v>3</v>
      </c>
      <c r="E106" s="112">
        <v>1950</v>
      </c>
      <c r="F106" s="216">
        <v>15</v>
      </c>
      <c r="G106" s="121">
        <v>11.1</v>
      </c>
      <c r="H106" s="114">
        <v>14</v>
      </c>
      <c r="I106" s="114">
        <v>16</v>
      </c>
      <c r="J106" s="269">
        <v>100</v>
      </c>
      <c r="K106" s="5">
        <v>90</v>
      </c>
      <c r="L106" s="85">
        <v>10</v>
      </c>
      <c r="M106" s="395">
        <v>1500</v>
      </c>
      <c r="N106" s="106">
        <v>0</v>
      </c>
      <c r="O106" s="424">
        <v>3.65</v>
      </c>
      <c r="P106" s="85">
        <v>4</v>
      </c>
      <c r="Q106" s="554">
        <v>0.1</v>
      </c>
      <c r="R106" s="553">
        <v>254.1</v>
      </c>
      <c r="S106" s="59">
        <v>28</v>
      </c>
      <c r="T106" s="115">
        <v>262</v>
      </c>
      <c r="U106" s="615">
        <v>3.79</v>
      </c>
      <c r="V106" s="114">
        <v>4.7450000000000001</v>
      </c>
      <c r="W106" s="114">
        <v>6.2235000000000005</v>
      </c>
      <c r="X106" s="615">
        <v>2.8000000000000003</v>
      </c>
      <c r="Y106" s="62">
        <v>10.968500000000001</v>
      </c>
      <c r="Z106" s="116">
        <v>14.94735</v>
      </c>
      <c r="AA106" s="122">
        <v>11.072111111111111</v>
      </c>
      <c r="AB106" s="90"/>
      <c r="AC106" s="539">
        <v>3.9</v>
      </c>
      <c r="AD106" s="78" t="s">
        <v>82</v>
      </c>
      <c r="AE106" s="78">
        <v>3</v>
      </c>
      <c r="AF106" s="2">
        <v>1146</v>
      </c>
    </row>
    <row r="107" spans="1:32" ht="45">
      <c r="A107" s="242">
        <v>1147</v>
      </c>
      <c r="B107" s="248"/>
      <c r="C107" s="243" t="s">
        <v>152</v>
      </c>
      <c r="D107" s="270">
        <v>2</v>
      </c>
      <c r="E107" s="271">
        <v>1100</v>
      </c>
      <c r="F107" s="287">
        <v>15.5</v>
      </c>
      <c r="G107" s="288"/>
      <c r="H107" s="304">
        <v>15</v>
      </c>
      <c r="I107" s="304">
        <v>16</v>
      </c>
      <c r="J107" s="274">
        <v>50</v>
      </c>
      <c r="K107" s="275">
        <v>90</v>
      </c>
      <c r="L107" s="403">
        <v>10</v>
      </c>
      <c r="M107" s="274">
        <v>800</v>
      </c>
      <c r="N107" s="420">
        <v>0</v>
      </c>
      <c r="O107" s="423">
        <v>4.8499999999999996</v>
      </c>
      <c r="P107" s="403">
        <v>3</v>
      </c>
      <c r="Q107" s="554">
        <v>0.1</v>
      </c>
      <c r="R107" s="553">
        <v>290.39999999999998</v>
      </c>
      <c r="S107" s="84">
        <v>21</v>
      </c>
      <c r="T107" s="430">
        <v>153</v>
      </c>
      <c r="U107" s="615">
        <v>5.0366666666666662</v>
      </c>
      <c r="V107" s="304">
        <v>6.6687499999999993</v>
      </c>
      <c r="W107" s="304">
        <v>4.149</v>
      </c>
      <c r="X107" s="615">
        <v>2.8000000000000003</v>
      </c>
      <c r="Y107" s="439">
        <v>10.81775</v>
      </c>
      <c r="Z107" s="460">
        <v>15.265525000000002</v>
      </c>
      <c r="AA107" s="473"/>
      <c r="AB107" s="527"/>
      <c r="AC107" s="540">
        <v>2.2000000000000002</v>
      </c>
      <c r="AD107" s="524" t="s">
        <v>82</v>
      </c>
      <c r="AE107" s="524">
        <v>3</v>
      </c>
      <c r="AF107" s="2">
        <v>1147</v>
      </c>
    </row>
    <row r="108" spans="1:32" ht="45">
      <c r="A108" s="12">
        <v>1148</v>
      </c>
      <c r="B108" s="241"/>
      <c r="C108" s="244" t="s">
        <v>153</v>
      </c>
      <c r="D108" s="111">
        <v>3</v>
      </c>
      <c r="E108" s="112">
        <v>1050</v>
      </c>
      <c r="F108" s="216">
        <v>14.5</v>
      </c>
      <c r="G108" s="90"/>
      <c r="H108" s="114">
        <v>14</v>
      </c>
      <c r="I108" s="114">
        <v>16</v>
      </c>
      <c r="J108" s="269">
        <v>40</v>
      </c>
      <c r="K108" s="5">
        <v>90</v>
      </c>
      <c r="L108" s="85">
        <v>12</v>
      </c>
      <c r="M108" s="269">
        <v>800</v>
      </c>
      <c r="N108" s="106">
        <v>0</v>
      </c>
      <c r="O108" s="424">
        <v>2.9</v>
      </c>
      <c r="P108" s="85">
        <v>2</v>
      </c>
      <c r="Q108" s="554">
        <v>0.1</v>
      </c>
      <c r="R108" s="553">
        <v>169.4</v>
      </c>
      <c r="S108" s="59">
        <v>14</v>
      </c>
      <c r="T108" s="115">
        <v>122.5</v>
      </c>
      <c r="U108" s="615">
        <v>3.3366666666666669</v>
      </c>
      <c r="V108" s="114">
        <v>3.8062499999999999</v>
      </c>
      <c r="W108" s="114">
        <v>6.2235000000000005</v>
      </c>
      <c r="X108" s="615">
        <v>2.8000000000000003</v>
      </c>
      <c r="Y108" s="62">
        <v>10.02975</v>
      </c>
      <c r="Z108" s="116">
        <v>14.401475000000001</v>
      </c>
      <c r="AA108" s="117"/>
      <c r="AB108" s="90"/>
      <c r="AC108" s="539">
        <v>2.1</v>
      </c>
      <c r="AD108" s="78" t="s">
        <v>82</v>
      </c>
      <c r="AE108" s="78">
        <v>3</v>
      </c>
      <c r="AF108" s="2">
        <v>1148</v>
      </c>
    </row>
    <row r="109" spans="1:32" ht="30">
      <c r="A109" s="242">
        <v>1149</v>
      </c>
      <c r="B109" s="248"/>
      <c r="C109" s="243" t="s">
        <v>154</v>
      </c>
      <c r="D109" s="270">
        <v>4</v>
      </c>
      <c r="E109" s="271">
        <v>2800</v>
      </c>
      <c r="F109" s="287">
        <v>15.5</v>
      </c>
      <c r="G109" s="280">
        <v>8.6999999999999993</v>
      </c>
      <c r="H109" s="304">
        <v>15.1</v>
      </c>
      <c r="I109" s="304">
        <v>16.600000000000001</v>
      </c>
      <c r="J109" s="274">
        <v>175</v>
      </c>
      <c r="K109" s="275">
        <v>90</v>
      </c>
      <c r="L109" s="403">
        <v>8</v>
      </c>
      <c r="M109" s="394">
        <v>4000</v>
      </c>
      <c r="N109" s="420">
        <v>0</v>
      </c>
      <c r="O109" s="423">
        <v>4.8</v>
      </c>
      <c r="P109" s="403">
        <v>7</v>
      </c>
      <c r="Q109" s="554">
        <v>0.1</v>
      </c>
      <c r="R109" s="553">
        <v>242</v>
      </c>
      <c r="S109" s="84">
        <v>49</v>
      </c>
      <c r="T109" s="430">
        <v>455</v>
      </c>
      <c r="U109" s="615">
        <v>2.74</v>
      </c>
      <c r="V109" s="304">
        <v>3.36</v>
      </c>
      <c r="W109" s="304">
        <v>8.298</v>
      </c>
      <c r="X109" s="615">
        <v>2.8000000000000003</v>
      </c>
      <c r="Y109" s="439">
        <v>11.657999999999999</v>
      </c>
      <c r="Z109" s="460">
        <v>15.6838</v>
      </c>
      <c r="AA109" s="474">
        <v>8.7132222222222211</v>
      </c>
      <c r="AB109" s="527"/>
      <c r="AC109" s="540">
        <v>5.6000000000000005</v>
      </c>
      <c r="AD109" s="524" t="s">
        <v>82</v>
      </c>
      <c r="AE109" s="524">
        <v>3</v>
      </c>
      <c r="AF109" s="2">
        <v>1149</v>
      </c>
    </row>
    <row r="110" spans="1:32" ht="15">
      <c r="A110" s="90"/>
      <c r="B110" s="241"/>
      <c r="C110" s="90"/>
      <c r="D110" s="111"/>
      <c r="E110" s="112"/>
      <c r="F110" s="113"/>
      <c r="G110" s="90"/>
      <c r="H110" s="114"/>
      <c r="I110" s="114"/>
      <c r="J110" s="269"/>
      <c r="K110" s="89"/>
      <c r="L110" s="90"/>
      <c r="M110" s="395"/>
      <c r="N110" s="106" t="s">
        <v>81</v>
      </c>
      <c r="O110" s="424" t="s">
        <v>81</v>
      </c>
      <c r="P110" s="89"/>
      <c r="Q110" s="554">
        <v>0.2</v>
      </c>
      <c r="R110" s="553">
        <v>133.1</v>
      </c>
      <c r="S110" s="59"/>
      <c r="T110" s="115" t="s">
        <v>81</v>
      </c>
      <c r="U110" s="615">
        <v>3.1259999999999994</v>
      </c>
      <c r="V110" s="114"/>
      <c r="W110" s="114"/>
      <c r="X110" s="615">
        <v>5.6000000000000005</v>
      </c>
      <c r="Y110" s="62" t="s">
        <v>81</v>
      </c>
      <c r="Z110" s="116"/>
      <c r="AA110" s="117"/>
      <c r="AB110" s="90"/>
      <c r="AC110" s="539" t="s">
        <v>81</v>
      </c>
      <c r="AD110" s="78" t="s">
        <v>81</v>
      </c>
      <c r="AE110" s="78"/>
      <c r="AF110" s="2" t="s">
        <v>81</v>
      </c>
    </row>
    <row r="111" spans="1:32" ht="28.5">
      <c r="A111" s="238">
        <v>1160</v>
      </c>
      <c r="B111" s="239"/>
      <c r="C111" s="240" t="s">
        <v>155</v>
      </c>
      <c r="D111" s="263"/>
      <c r="E111" s="264"/>
      <c r="F111" s="265"/>
      <c r="G111" s="266"/>
      <c r="H111" s="267"/>
      <c r="I111" s="267"/>
      <c r="J111" s="268"/>
      <c r="K111" s="268"/>
      <c r="L111" s="263"/>
      <c r="M111" s="268"/>
      <c r="N111" s="419" t="s">
        <v>81</v>
      </c>
      <c r="O111" s="425" t="s">
        <v>81</v>
      </c>
      <c r="P111" s="263"/>
      <c r="Q111" s="554">
        <v>0.1</v>
      </c>
      <c r="R111" s="553">
        <v>114.76666666666667</v>
      </c>
      <c r="S111" s="561"/>
      <c r="T111" s="429" t="s">
        <v>81</v>
      </c>
      <c r="U111" s="615">
        <v>3.274166666666666</v>
      </c>
      <c r="V111" s="267"/>
      <c r="W111" s="267"/>
      <c r="X111" s="615">
        <v>2.8000000000000003</v>
      </c>
      <c r="Y111" s="440" t="s">
        <v>81</v>
      </c>
      <c r="Z111" s="459"/>
      <c r="AA111" s="472"/>
      <c r="AB111" s="523"/>
      <c r="AC111" s="538" t="s">
        <v>81</v>
      </c>
      <c r="AD111" s="523" t="s">
        <v>81</v>
      </c>
      <c r="AE111" s="523"/>
      <c r="AF111" s="2">
        <v>1160</v>
      </c>
    </row>
    <row r="112" spans="1:32" ht="15">
      <c r="A112" s="90"/>
      <c r="B112" s="241"/>
      <c r="C112" s="90"/>
      <c r="D112" s="119"/>
      <c r="E112" s="112"/>
      <c r="F112" s="120"/>
      <c r="G112" s="90"/>
      <c r="H112" s="114"/>
      <c r="I112" s="114"/>
      <c r="J112" s="269"/>
      <c r="K112" s="89"/>
      <c r="L112" s="90"/>
      <c r="M112" s="269"/>
      <c r="N112" s="106" t="s">
        <v>81</v>
      </c>
      <c r="O112" s="424" t="s">
        <v>81</v>
      </c>
      <c r="P112" s="89"/>
      <c r="Q112" s="554">
        <v>0.1</v>
      </c>
      <c r="R112" s="553">
        <v>408.8</v>
      </c>
      <c r="S112" s="59"/>
      <c r="T112" s="115" t="s">
        <v>81</v>
      </c>
      <c r="U112" s="615">
        <v>2.6480000000000001</v>
      </c>
      <c r="V112" s="114"/>
      <c r="W112" s="114"/>
      <c r="X112" s="615">
        <v>2.8000000000000003</v>
      </c>
      <c r="Y112" s="62" t="s">
        <v>81</v>
      </c>
      <c r="Z112" s="116"/>
      <c r="AA112" s="117"/>
      <c r="AB112" s="90"/>
      <c r="AC112" s="539" t="s">
        <v>81</v>
      </c>
      <c r="AD112" s="78" t="s">
        <v>81</v>
      </c>
      <c r="AE112" s="78"/>
      <c r="AF112" s="2" t="s">
        <v>81</v>
      </c>
    </row>
    <row r="113" spans="1:32" ht="60">
      <c r="A113" s="242">
        <v>1161</v>
      </c>
      <c r="B113" s="243"/>
      <c r="C113" s="243" t="s">
        <v>156</v>
      </c>
      <c r="D113" s="289"/>
      <c r="E113" s="271">
        <v>15000</v>
      </c>
      <c r="F113" s="278">
        <v>25</v>
      </c>
      <c r="G113" s="290"/>
      <c r="H113" s="304">
        <v>22</v>
      </c>
      <c r="I113" s="304">
        <v>30</v>
      </c>
      <c r="J113" s="274">
        <v>150</v>
      </c>
      <c r="K113" s="275">
        <v>60</v>
      </c>
      <c r="L113" s="403">
        <v>12</v>
      </c>
      <c r="M113" s="394">
        <v>4000</v>
      </c>
      <c r="N113" s="420">
        <v>0.25</v>
      </c>
      <c r="O113" s="423">
        <v>0.85</v>
      </c>
      <c r="P113" s="403">
        <v>15</v>
      </c>
      <c r="Q113" s="554"/>
      <c r="R113" s="553" t="s">
        <v>81</v>
      </c>
      <c r="S113" s="84">
        <v>225</v>
      </c>
      <c r="T113" s="430">
        <v>2097.5</v>
      </c>
      <c r="U113" s="615"/>
      <c r="V113" s="304">
        <v>3.1875</v>
      </c>
      <c r="W113" s="304">
        <v>5.37</v>
      </c>
      <c r="X113" s="615"/>
      <c r="Y113" s="439">
        <v>8.557500000000001</v>
      </c>
      <c r="Z113" s="460">
        <v>24.794916666666666</v>
      </c>
      <c r="AA113" s="479"/>
      <c r="AB113" s="526">
        <v>10</v>
      </c>
      <c r="AC113" s="540">
        <v>620</v>
      </c>
      <c r="AD113" s="524" t="s">
        <v>82</v>
      </c>
      <c r="AE113" s="524">
        <v>2</v>
      </c>
      <c r="AF113" s="2">
        <v>1161</v>
      </c>
    </row>
    <row r="114" spans="1:32" ht="60">
      <c r="A114" s="12">
        <v>1162</v>
      </c>
      <c r="B114" s="244"/>
      <c r="C114" s="244" t="s">
        <v>157</v>
      </c>
      <c r="D114" s="217"/>
      <c r="E114" s="112">
        <v>22500</v>
      </c>
      <c r="F114" s="213">
        <v>34</v>
      </c>
      <c r="G114" s="130"/>
      <c r="H114" s="114">
        <v>30</v>
      </c>
      <c r="I114" s="114">
        <v>41</v>
      </c>
      <c r="J114" s="269">
        <v>150</v>
      </c>
      <c r="K114" s="5">
        <v>60</v>
      </c>
      <c r="L114" s="85">
        <v>12</v>
      </c>
      <c r="M114" s="395">
        <v>4000</v>
      </c>
      <c r="N114" s="106">
        <v>0.25</v>
      </c>
      <c r="O114" s="424">
        <v>0.8</v>
      </c>
      <c r="P114" s="85">
        <v>15</v>
      </c>
      <c r="Q114" s="552"/>
      <c r="R114" s="553" t="s">
        <v>81</v>
      </c>
      <c r="S114" s="59">
        <v>225</v>
      </c>
      <c r="T114" s="115">
        <v>2738.75</v>
      </c>
      <c r="U114" s="614"/>
      <c r="V114" s="114">
        <v>4.5</v>
      </c>
      <c r="W114" s="114">
        <v>8.0549999999999997</v>
      </c>
      <c r="X114" s="614"/>
      <c r="Y114" s="62">
        <v>12.555</v>
      </c>
      <c r="Z114" s="116">
        <v>33.894666666666666</v>
      </c>
      <c r="AA114" s="480"/>
      <c r="AB114" s="222">
        <v>15</v>
      </c>
      <c r="AC114" s="539">
        <v>635</v>
      </c>
      <c r="AD114" s="78" t="s">
        <v>82</v>
      </c>
      <c r="AE114" s="78">
        <v>2</v>
      </c>
      <c r="AF114" s="2">
        <v>1162</v>
      </c>
    </row>
    <row r="115" spans="1:32" ht="45">
      <c r="A115" s="242">
        <v>1163</v>
      </c>
      <c r="B115" s="243"/>
      <c r="C115" s="243" t="s">
        <v>158</v>
      </c>
      <c r="D115" s="289">
        <v>40</v>
      </c>
      <c r="E115" s="271">
        <v>42000</v>
      </c>
      <c r="F115" s="282">
        <v>32</v>
      </c>
      <c r="G115" s="291">
        <v>0.80999999999999994</v>
      </c>
      <c r="H115" s="562">
        <v>0.7</v>
      </c>
      <c r="I115" s="562">
        <v>1</v>
      </c>
      <c r="J115" s="292">
        <v>14000</v>
      </c>
      <c r="K115" s="275">
        <v>25</v>
      </c>
      <c r="L115" s="403">
        <v>12</v>
      </c>
      <c r="M115" s="292">
        <v>250000</v>
      </c>
      <c r="N115" s="420">
        <v>0.1</v>
      </c>
      <c r="O115" s="423">
        <v>0.55000000000000004</v>
      </c>
      <c r="P115" s="403">
        <v>57</v>
      </c>
      <c r="Q115" s="554"/>
      <c r="R115" s="553" t="s">
        <v>81</v>
      </c>
      <c r="S115" s="84">
        <v>855</v>
      </c>
      <c r="T115" s="430">
        <v>6515.4</v>
      </c>
      <c r="U115" s="615"/>
      <c r="V115" s="562">
        <v>9.240000000000001E-2</v>
      </c>
      <c r="W115" s="562">
        <v>0.17906250000000001</v>
      </c>
      <c r="X115" s="615"/>
      <c r="Y115" s="442">
        <v>0.27146250000000005</v>
      </c>
      <c r="Z115" s="460">
        <v>32.421321428571432</v>
      </c>
      <c r="AA115" s="479">
        <v>0.8105330357142857</v>
      </c>
      <c r="AB115" s="526">
        <v>125</v>
      </c>
      <c r="AC115" s="540">
        <v>1704</v>
      </c>
      <c r="AD115" s="524" t="s">
        <v>159</v>
      </c>
      <c r="AE115" s="524">
        <v>1</v>
      </c>
      <c r="AF115" s="2">
        <v>1163</v>
      </c>
    </row>
    <row r="116" spans="1:32" ht="30">
      <c r="A116" s="12">
        <v>1164</v>
      </c>
      <c r="B116" s="244"/>
      <c r="C116" s="244" t="s">
        <v>160</v>
      </c>
      <c r="D116" s="217">
        <v>60</v>
      </c>
      <c r="E116" s="112">
        <v>54000</v>
      </c>
      <c r="F116" s="120">
        <v>59</v>
      </c>
      <c r="G116" s="218">
        <v>0.98000000000000009</v>
      </c>
      <c r="H116" s="131">
        <v>0.9</v>
      </c>
      <c r="I116" s="131">
        <v>1.2</v>
      </c>
      <c r="J116" s="293">
        <v>14000</v>
      </c>
      <c r="K116" s="5">
        <v>30</v>
      </c>
      <c r="L116" s="85">
        <v>12</v>
      </c>
      <c r="M116" s="293">
        <v>250000</v>
      </c>
      <c r="N116" s="106">
        <v>0.1</v>
      </c>
      <c r="O116" s="424">
        <v>0.5</v>
      </c>
      <c r="P116" s="85">
        <v>55</v>
      </c>
      <c r="Q116" s="556">
        <v>0.01</v>
      </c>
      <c r="R116" s="553">
        <v>1261.5</v>
      </c>
      <c r="S116" s="59">
        <v>825</v>
      </c>
      <c r="T116" s="115">
        <v>7639.8</v>
      </c>
      <c r="U116" s="615">
        <v>14.036666666666667</v>
      </c>
      <c r="V116" s="131">
        <v>0.108</v>
      </c>
      <c r="W116" s="131">
        <v>0.24065999999999999</v>
      </c>
      <c r="X116" s="615">
        <v>0.28000000000000003</v>
      </c>
      <c r="Y116" s="132">
        <v>0.34865999999999997</v>
      </c>
      <c r="Z116" s="116">
        <v>59.027760000000001</v>
      </c>
      <c r="AA116" s="480">
        <v>0.983796</v>
      </c>
      <c r="AB116" s="222">
        <v>140</v>
      </c>
      <c r="AC116" s="539">
        <v>1728</v>
      </c>
      <c r="AD116" s="78" t="s">
        <v>159</v>
      </c>
      <c r="AE116" s="78">
        <v>1</v>
      </c>
      <c r="AF116" s="2">
        <v>1164</v>
      </c>
    </row>
    <row r="117" spans="1:32" ht="45">
      <c r="A117" s="242">
        <v>1165</v>
      </c>
      <c r="B117" s="243"/>
      <c r="C117" s="243" t="s">
        <v>161</v>
      </c>
      <c r="D117" s="289">
        <v>50</v>
      </c>
      <c r="E117" s="271">
        <v>66000</v>
      </c>
      <c r="F117" s="282">
        <v>65</v>
      </c>
      <c r="G117" s="291">
        <v>1.3</v>
      </c>
      <c r="H117" s="562"/>
      <c r="I117" s="562">
        <v>1.5</v>
      </c>
      <c r="J117" s="292">
        <v>14000</v>
      </c>
      <c r="K117" s="275">
        <v>30</v>
      </c>
      <c r="L117" s="403">
        <v>12</v>
      </c>
      <c r="M117" s="292">
        <v>200000</v>
      </c>
      <c r="N117" s="420">
        <v>0.1</v>
      </c>
      <c r="O117" s="423">
        <v>0.65</v>
      </c>
      <c r="P117" s="403">
        <v>81</v>
      </c>
      <c r="Q117" s="556">
        <v>0.01</v>
      </c>
      <c r="R117" s="553">
        <v>1957.5</v>
      </c>
      <c r="S117" s="84">
        <v>1215</v>
      </c>
      <c r="T117" s="430">
        <v>9184.2000000000007</v>
      </c>
      <c r="U117" s="615">
        <v>18.783333333333335</v>
      </c>
      <c r="V117" s="562">
        <v>0.21450000000000002</v>
      </c>
      <c r="W117" s="562">
        <v>0.28879199999999999</v>
      </c>
      <c r="X117" s="615">
        <v>0.28000000000000003</v>
      </c>
      <c r="Y117" s="442">
        <v>0.50329200000000007</v>
      </c>
      <c r="Z117" s="460">
        <v>63.761845714285734</v>
      </c>
      <c r="AA117" s="479">
        <v>1.2752369142857147</v>
      </c>
      <c r="AB117" s="526">
        <v>84</v>
      </c>
      <c r="AC117" s="540">
        <v>1752</v>
      </c>
      <c r="AD117" s="524" t="s">
        <v>159</v>
      </c>
      <c r="AE117" s="524">
        <v>1</v>
      </c>
      <c r="AF117" s="2">
        <v>1165</v>
      </c>
    </row>
    <row r="118" spans="1:32" ht="15">
      <c r="A118" s="12"/>
      <c r="B118" s="244"/>
      <c r="C118" s="12"/>
      <c r="D118" s="63"/>
      <c r="E118" s="112"/>
      <c r="F118" s="120"/>
      <c r="G118" s="87"/>
      <c r="H118" s="114"/>
      <c r="I118" s="114"/>
      <c r="J118" s="269"/>
      <c r="K118" s="1"/>
      <c r="L118" s="85"/>
      <c r="M118" s="269"/>
      <c r="N118" s="106" t="s">
        <v>81</v>
      </c>
      <c r="O118" s="424" t="s">
        <v>81</v>
      </c>
      <c r="P118" s="85"/>
      <c r="Q118" s="556">
        <v>1E-3</v>
      </c>
      <c r="R118" s="553">
        <v>3993.4</v>
      </c>
      <c r="S118" s="59"/>
      <c r="T118" s="115" t="s">
        <v>81</v>
      </c>
      <c r="U118" s="617">
        <v>0.46788571428571424</v>
      </c>
      <c r="V118" s="114"/>
      <c r="W118" s="114"/>
      <c r="X118" s="617">
        <v>2.8000000000000001E-2</v>
      </c>
      <c r="Y118" s="62" t="s">
        <v>81</v>
      </c>
      <c r="Z118" s="116"/>
      <c r="AA118" s="476"/>
      <c r="AB118" s="78"/>
      <c r="AC118" s="539" t="s">
        <v>81</v>
      </c>
      <c r="AD118" s="78" t="s">
        <v>81</v>
      </c>
      <c r="AE118" s="78"/>
      <c r="AF118" s="2" t="s">
        <v>81</v>
      </c>
    </row>
    <row r="119" spans="1:32" ht="28.5">
      <c r="A119" s="249"/>
      <c r="B119" s="250"/>
      <c r="C119" s="251" t="s">
        <v>162</v>
      </c>
      <c r="D119" s="294"/>
      <c r="E119" s="295"/>
      <c r="F119" s="296"/>
      <c r="G119" s="297"/>
      <c r="H119" s="298"/>
      <c r="I119" s="298"/>
      <c r="J119" s="299"/>
      <c r="K119" s="300"/>
      <c r="L119" s="406"/>
      <c r="M119" s="299"/>
      <c r="N119" s="421" t="s">
        <v>81</v>
      </c>
      <c r="O119" s="426" t="s">
        <v>81</v>
      </c>
      <c r="P119" s="406"/>
      <c r="Q119" s="556">
        <v>1E-3</v>
      </c>
      <c r="R119" s="553">
        <v>5162.2</v>
      </c>
      <c r="S119" s="563"/>
      <c r="T119" s="432" t="s">
        <v>81</v>
      </c>
      <c r="U119" s="617">
        <v>0.55094285714285718</v>
      </c>
      <c r="V119" s="298"/>
      <c r="W119" s="298"/>
      <c r="X119" s="617">
        <v>2.8000000000000001E-2</v>
      </c>
      <c r="Y119" s="443" t="s">
        <v>81</v>
      </c>
      <c r="Z119" s="464"/>
      <c r="AA119" s="481"/>
      <c r="AB119" s="528"/>
      <c r="AC119" s="542" t="s">
        <v>81</v>
      </c>
      <c r="AD119" s="528" t="s">
        <v>81</v>
      </c>
      <c r="AE119" s="528"/>
      <c r="AF119" s="2" t="s">
        <v>81</v>
      </c>
    </row>
    <row r="120" spans="1:32" ht="15">
      <c r="A120" s="90"/>
      <c r="B120" s="241"/>
      <c r="C120" s="90"/>
      <c r="D120" s="119"/>
      <c r="E120" s="112"/>
      <c r="F120" s="120"/>
      <c r="G120" s="90"/>
      <c r="H120" s="114"/>
      <c r="I120" s="114"/>
      <c r="J120" s="269"/>
      <c r="K120" s="89"/>
      <c r="L120" s="90"/>
      <c r="M120" s="269"/>
      <c r="N120" s="106" t="s">
        <v>81</v>
      </c>
      <c r="O120" s="424" t="s">
        <v>81</v>
      </c>
      <c r="P120" s="89"/>
      <c r="Q120" s="556">
        <v>1E-3</v>
      </c>
      <c r="R120" s="553">
        <v>6331</v>
      </c>
      <c r="S120" s="59"/>
      <c r="T120" s="115" t="s">
        <v>81</v>
      </c>
      <c r="U120" s="617">
        <v>0.66400000000000003</v>
      </c>
      <c r="V120" s="114"/>
      <c r="W120" s="114"/>
      <c r="X120" s="617">
        <v>2.8000000000000001E-2</v>
      </c>
      <c r="Y120" s="62" t="s">
        <v>81</v>
      </c>
      <c r="Z120" s="116"/>
      <c r="AA120" s="117"/>
      <c r="AB120" s="90"/>
      <c r="AC120" s="539" t="s">
        <v>81</v>
      </c>
      <c r="AD120" s="78" t="s">
        <v>81</v>
      </c>
      <c r="AE120" s="78"/>
      <c r="AF120" s="2" t="s">
        <v>81</v>
      </c>
    </row>
    <row r="121" spans="1:32" ht="28.5">
      <c r="A121" s="238">
        <v>2010</v>
      </c>
      <c r="B121" s="239"/>
      <c r="C121" s="240" t="s">
        <v>163</v>
      </c>
      <c r="D121" s="263"/>
      <c r="E121" s="264"/>
      <c r="F121" s="265"/>
      <c r="G121" s="266"/>
      <c r="H121" s="267"/>
      <c r="I121" s="267"/>
      <c r="J121" s="268"/>
      <c r="K121" s="268"/>
      <c r="L121" s="263"/>
      <c r="M121" s="268"/>
      <c r="N121" s="419" t="s">
        <v>81</v>
      </c>
      <c r="O121" s="425" t="s">
        <v>81</v>
      </c>
      <c r="P121" s="263"/>
      <c r="Q121" s="554"/>
      <c r="R121" s="553" t="s">
        <v>81</v>
      </c>
      <c r="S121" s="561"/>
      <c r="T121" s="429" t="s">
        <v>81</v>
      </c>
      <c r="U121" s="615"/>
      <c r="V121" s="267"/>
      <c r="W121" s="267"/>
      <c r="X121" s="615"/>
      <c r="Y121" s="440" t="s">
        <v>81</v>
      </c>
      <c r="Z121" s="459"/>
      <c r="AA121" s="472"/>
      <c r="AB121" s="523"/>
      <c r="AC121" s="538" t="s">
        <v>81</v>
      </c>
      <c r="AD121" s="523" t="s">
        <v>81</v>
      </c>
      <c r="AE121" s="523"/>
      <c r="AF121" s="2">
        <v>2010</v>
      </c>
    </row>
    <row r="122" spans="1:32" ht="15">
      <c r="A122" s="90"/>
      <c r="B122" s="241"/>
      <c r="C122" s="90"/>
      <c r="D122" s="119"/>
      <c r="E122" s="112"/>
      <c r="F122" s="120"/>
      <c r="G122" s="90"/>
      <c r="H122" s="114"/>
      <c r="I122" s="114"/>
      <c r="J122" s="269"/>
      <c r="K122" s="89"/>
      <c r="L122" s="90"/>
      <c r="M122" s="395"/>
      <c r="N122" s="106" t="s">
        <v>81</v>
      </c>
      <c r="O122" s="424" t="s">
        <v>81</v>
      </c>
      <c r="P122" s="89"/>
      <c r="Q122" s="554"/>
      <c r="R122" s="553" t="s">
        <v>81</v>
      </c>
      <c r="S122" s="59"/>
      <c r="T122" s="115" t="s">
        <v>81</v>
      </c>
      <c r="U122" s="615"/>
      <c r="V122" s="114"/>
      <c r="W122" s="114"/>
      <c r="X122" s="615"/>
      <c r="Y122" s="62" t="s">
        <v>81</v>
      </c>
      <c r="Z122" s="116"/>
      <c r="AA122" s="117"/>
      <c r="AB122" s="90"/>
      <c r="AC122" s="539" t="s">
        <v>81</v>
      </c>
      <c r="AD122" s="78" t="s">
        <v>81</v>
      </c>
      <c r="AE122" s="78"/>
      <c r="AF122" s="2" t="s">
        <v>81</v>
      </c>
    </row>
    <row r="123" spans="1:32" ht="45">
      <c r="A123" s="242">
        <v>2011</v>
      </c>
      <c r="B123" s="243"/>
      <c r="C123" s="243" t="s">
        <v>164</v>
      </c>
      <c r="D123" s="277" t="s">
        <v>24</v>
      </c>
      <c r="E123" s="271">
        <v>12000</v>
      </c>
      <c r="F123" s="278">
        <v>15.5</v>
      </c>
      <c r="G123" s="273"/>
      <c r="H123" s="304">
        <v>13.5</v>
      </c>
      <c r="I123" s="304">
        <v>19.5</v>
      </c>
      <c r="J123" s="274">
        <v>100</v>
      </c>
      <c r="K123" s="275" t="s">
        <v>24</v>
      </c>
      <c r="L123" s="403">
        <v>15</v>
      </c>
      <c r="M123" s="394">
        <v>5000</v>
      </c>
      <c r="N123" s="420">
        <v>0.25</v>
      </c>
      <c r="O123" s="423">
        <v>1.55</v>
      </c>
      <c r="P123" s="403">
        <v>24</v>
      </c>
      <c r="Q123" s="554"/>
      <c r="R123" s="553" t="s">
        <v>81</v>
      </c>
      <c r="S123" s="84">
        <v>168</v>
      </c>
      <c r="T123" s="430">
        <v>1044</v>
      </c>
      <c r="U123" s="615"/>
      <c r="V123" s="304">
        <v>3.7199999999999998</v>
      </c>
      <c r="W123" s="304"/>
      <c r="X123" s="615"/>
      <c r="Y123" s="439">
        <v>3.7199999999999998</v>
      </c>
      <c r="Z123" s="460">
        <v>15.576000000000002</v>
      </c>
      <c r="AA123" s="473"/>
      <c r="AB123" s="524"/>
      <c r="AC123" s="540">
        <v>24</v>
      </c>
      <c r="AD123" s="524" t="s">
        <v>82</v>
      </c>
      <c r="AE123" s="524">
        <v>0</v>
      </c>
      <c r="AF123" s="2">
        <v>2011</v>
      </c>
    </row>
    <row r="124" spans="1:32" ht="45">
      <c r="A124" s="12">
        <v>2012</v>
      </c>
      <c r="B124" s="244"/>
      <c r="C124" s="244" t="s">
        <v>165</v>
      </c>
      <c r="D124" s="119" t="s">
        <v>24</v>
      </c>
      <c r="E124" s="112">
        <v>14000</v>
      </c>
      <c r="F124" s="213">
        <v>15.5</v>
      </c>
      <c r="G124" s="87"/>
      <c r="H124" s="114">
        <v>13.5</v>
      </c>
      <c r="I124" s="114">
        <v>19</v>
      </c>
      <c r="J124" s="269">
        <v>120</v>
      </c>
      <c r="K124" s="5" t="s">
        <v>24</v>
      </c>
      <c r="L124" s="85">
        <v>15</v>
      </c>
      <c r="M124" s="395">
        <v>5000</v>
      </c>
      <c r="N124" s="106">
        <v>0.25</v>
      </c>
      <c r="O124" s="424">
        <v>1.5</v>
      </c>
      <c r="P124" s="85">
        <v>24</v>
      </c>
      <c r="Q124" s="552"/>
      <c r="R124" s="553" t="s">
        <v>81</v>
      </c>
      <c r="S124" s="59">
        <v>168</v>
      </c>
      <c r="T124" s="115">
        <v>1190</v>
      </c>
      <c r="U124" s="614"/>
      <c r="V124" s="114">
        <v>4.1999999999999993</v>
      </c>
      <c r="W124" s="114"/>
      <c r="X124" s="614"/>
      <c r="Y124" s="62">
        <v>4.1999999999999993</v>
      </c>
      <c r="Z124" s="116">
        <v>15.528333333333332</v>
      </c>
      <c r="AA124" s="117"/>
      <c r="AB124" s="78"/>
      <c r="AC124" s="539">
        <v>28</v>
      </c>
      <c r="AD124" s="78" t="s">
        <v>82</v>
      </c>
      <c r="AE124" s="78">
        <v>0</v>
      </c>
      <c r="AF124" s="2">
        <v>2012</v>
      </c>
    </row>
    <row r="125" spans="1:32" ht="45">
      <c r="A125" s="242">
        <v>2013</v>
      </c>
      <c r="B125" s="243"/>
      <c r="C125" s="243" t="s">
        <v>166</v>
      </c>
      <c r="D125" s="277" t="s">
        <v>24</v>
      </c>
      <c r="E125" s="271">
        <v>17000</v>
      </c>
      <c r="F125" s="278">
        <v>16.5</v>
      </c>
      <c r="G125" s="273"/>
      <c r="H125" s="304">
        <v>14</v>
      </c>
      <c r="I125" s="304">
        <v>20</v>
      </c>
      <c r="J125" s="274">
        <v>140</v>
      </c>
      <c r="K125" s="275" t="s">
        <v>24</v>
      </c>
      <c r="L125" s="403">
        <v>15</v>
      </c>
      <c r="M125" s="394">
        <v>5000</v>
      </c>
      <c r="N125" s="420">
        <v>0.25</v>
      </c>
      <c r="O125" s="423">
        <v>1.4</v>
      </c>
      <c r="P125" s="403">
        <v>24</v>
      </c>
      <c r="Q125" s="554"/>
      <c r="R125" s="553" t="s">
        <v>81</v>
      </c>
      <c r="S125" s="84">
        <v>168</v>
      </c>
      <c r="T125" s="430">
        <v>1409</v>
      </c>
      <c r="U125" s="615"/>
      <c r="V125" s="304">
        <v>4.76</v>
      </c>
      <c r="W125" s="304"/>
      <c r="X125" s="615"/>
      <c r="Y125" s="439">
        <v>4.76</v>
      </c>
      <c r="Z125" s="460">
        <v>16.306714285714289</v>
      </c>
      <c r="AA125" s="473"/>
      <c r="AB125" s="524"/>
      <c r="AC125" s="540">
        <v>34</v>
      </c>
      <c r="AD125" s="524" t="s">
        <v>82</v>
      </c>
      <c r="AE125" s="524">
        <v>0</v>
      </c>
      <c r="AF125" s="2">
        <v>2013</v>
      </c>
    </row>
    <row r="126" spans="1:32" ht="30">
      <c r="A126" s="12">
        <v>2014</v>
      </c>
      <c r="B126" s="244"/>
      <c r="C126" s="244" t="s">
        <v>167</v>
      </c>
      <c r="D126" s="111"/>
      <c r="E126" s="112">
        <v>1800</v>
      </c>
      <c r="F126" s="213">
        <v>4.3</v>
      </c>
      <c r="G126" s="121"/>
      <c r="H126" s="114">
        <v>3.8</v>
      </c>
      <c r="I126" s="114">
        <v>5.0999999999999996</v>
      </c>
      <c r="J126" s="269">
        <v>100</v>
      </c>
      <c r="K126" s="1"/>
      <c r="L126" s="85">
        <v>15</v>
      </c>
      <c r="M126" s="395">
        <v>5000</v>
      </c>
      <c r="N126" s="106">
        <v>0.25</v>
      </c>
      <c r="O126" s="424">
        <v>4.8499999999999996</v>
      </c>
      <c r="P126" s="85">
        <v>12</v>
      </c>
      <c r="Q126" s="554">
        <v>0.05</v>
      </c>
      <c r="R126" s="553">
        <v>894</v>
      </c>
      <c r="S126" s="65">
        <v>84</v>
      </c>
      <c r="T126" s="115">
        <v>215.39999999999998</v>
      </c>
      <c r="U126" s="615">
        <v>10.86</v>
      </c>
      <c r="V126" s="114">
        <v>1.7459999999999998</v>
      </c>
      <c r="W126" s="114"/>
      <c r="X126" s="615">
        <v>1.4000000000000001</v>
      </c>
      <c r="Y126" s="62">
        <v>1.7459999999999998</v>
      </c>
      <c r="Z126" s="116">
        <v>4.29</v>
      </c>
      <c r="AA126" s="122"/>
      <c r="AB126" s="78"/>
      <c r="AC126" s="539">
        <v>3.6</v>
      </c>
      <c r="AD126" s="78" t="s">
        <v>82</v>
      </c>
      <c r="AE126" s="78">
        <v>0</v>
      </c>
      <c r="AF126" s="2">
        <v>2014</v>
      </c>
    </row>
    <row r="127" spans="1:32" ht="45">
      <c r="A127" s="242">
        <v>2015</v>
      </c>
      <c r="B127" s="243"/>
      <c r="C127" s="243" t="s">
        <v>168</v>
      </c>
      <c r="D127" s="277" t="s">
        <v>24</v>
      </c>
      <c r="E127" s="271">
        <v>1650</v>
      </c>
      <c r="F127" s="278">
        <v>4.7</v>
      </c>
      <c r="G127" s="273"/>
      <c r="H127" s="304">
        <v>4</v>
      </c>
      <c r="I127" s="304">
        <v>5.9</v>
      </c>
      <c r="J127" s="274">
        <v>60</v>
      </c>
      <c r="K127" s="275" t="s">
        <v>24</v>
      </c>
      <c r="L127" s="403">
        <v>15</v>
      </c>
      <c r="M127" s="394">
        <v>4000</v>
      </c>
      <c r="N127" s="420">
        <v>0.25</v>
      </c>
      <c r="O127" s="423">
        <v>2.35</v>
      </c>
      <c r="P127" s="403">
        <v>11</v>
      </c>
      <c r="Q127" s="554">
        <v>0.05</v>
      </c>
      <c r="R127" s="553">
        <v>1005.75</v>
      </c>
      <c r="S127" s="84">
        <v>77</v>
      </c>
      <c r="T127" s="430">
        <v>197.45000000000002</v>
      </c>
      <c r="U127" s="615">
        <v>10.00625</v>
      </c>
      <c r="V127" s="304">
        <v>0.96937499999999999</v>
      </c>
      <c r="W127" s="304"/>
      <c r="X127" s="615">
        <v>1.4000000000000001</v>
      </c>
      <c r="Y127" s="439">
        <v>0.96937499999999999</v>
      </c>
      <c r="Z127" s="460">
        <v>4.686229166666668</v>
      </c>
      <c r="AA127" s="473"/>
      <c r="AB127" s="524"/>
      <c r="AC127" s="540">
        <v>3.3000000000000003</v>
      </c>
      <c r="AD127" s="524" t="s">
        <v>82</v>
      </c>
      <c r="AE127" s="524">
        <v>0</v>
      </c>
      <c r="AF127" s="2">
        <v>2015</v>
      </c>
    </row>
    <row r="128" spans="1:32" ht="30">
      <c r="A128" s="12">
        <v>2016</v>
      </c>
      <c r="B128" s="244"/>
      <c r="C128" s="244" t="s">
        <v>169</v>
      </c>
      <c r="D128" s="111"/>
      <c r="E128" s="112">
        <v>1950</v>
      </c>
      <c r="F128" s="213">
        <v>4.5</v>
      </c>
      <c r="G128" s="121"/>
      <c r="H128" s="114">
        <v>4</v>
      </c>
      <c r="I128" s="114">
        <v>5.4</v>
      </c>
      <c r="J128" s="269">
        <v>100</v>
      </c>
      <c r="K128" s="1"/>
      <c r="L128" s="85">
        <v>15</v>
      </c>
      <c r="M128" s="395">
        <v>5000</v>
      </c>
      <c r="N128" s="106">
        <v>0.25</v>
      </c>
      <c r="O128" s="424">
        <v>4.55</v>
      </c>
      <c r="P128" s="85">
        <v>13</v>
      </c>
      <c r="Q128" s="554">
        <v>0.05</v>
      </c>
      <c r="R128" s="553">
        <v>1229.25</v>
      </c>
      <c r="S128" s="65">
        <v>91</v>
      </c>
      <c r="T128" s="115">
        <v>233.35000000000002</v>
      </c>
      <c r="U128" s="615">
        <v>10.216071428571428</v>
      </c>
      <c r="V128" s="114">
        <v>1.7745</v>
      </c>
      <c r="W128" s="114"/>
      <c r="X128" s="615">
        <v>1.4000000000000001</v>
      </c>
      <c r="Y128" s="62">
        <v>1.7745</v>
      </c>
      <c r="Z128" s="116">
        <v>4.5188000000000006</v>
      </c>
      <c r="AA128" s="122"/>
      <c r="AB128" s="78"/>
      <c r="AC128" s="539">
        <v>3.9</v>
      </c>
      <c r="AD128" s="78" t="s">
        <v>82</v>
      </c>
      <c r="AE128" s="78">
        <v>0</v>
      </c>
      <c r="AF128" s="2">
        <v>2016</v>
      </c>
    </row>
    <row r="129" spans="1:32" ht="30">
      <c r="A129" s="242">
        <v>2017</v>
      </c>
      <c r="B129" s="243"/>
      <c r="C129" s="243" t="s">
        <v>170</v>
      </c>
      <c r="D129" s="270"/>
      <c r="E129" s="271">
        <v>6100</v>
      </c>
      <c r="F129" s="278">
        <v>8.6</v>
      </c>
      <c r="G129" s="280"/>
      <c r="H129" s="304">
        <v>7.4</v>
      </c>
      <c r="I129" s="304">
        <v>10.5</v>
      </c>
      <c r="J129" s="274">
        <v>100</v>
      </c>
      <c r="K129" s="275"/>
      <c r="L129" s="403">
        <v>15</v>
      </c>
      <c r="M129" s="394">
        <v>5000</v>
      </c>
      <c r="N129" s="420">
        <v>0.25</v>
      </c>
      <c r="O129" s="423">
        <v>2.1</v>
      </c>
      <c r="P129" s="403">
        <v>11</v>
      </c>
      <c r="Q129" s="554">
        <v>0.05</v>
      </c>
      <c r="R129" s="553">
        <v>137.82499999999999</v>
      </c>
      <c r="S129" s="564">
        <v>77</v>
      </c>
      <c r="T129" s="430">
        <v>522.29999999999995</v>
      </c>
      <c r="U129" s="615">
        <v>2.2552499999999998</v>
      </c>
      <c r="V129" s="304">
        <v>2.5619999999999998</v>
      </c>
      <c r="W129" s="304"/>
      <c r="X129" s="615">
        <v>1.4000000000000001</v>
      </c>
      <c r="Y129" s="439">
        <v>2.5619999999999998</v>
      </c>
      <c r="Z129" s="460">
        <v>8.5635000000000012</v>
      </c>
      <c r="AA129" s="474"/>
      <c r="AB129" s="524"/>
      <c r="AC129" s="540">
        <v>12.200000000000001</v>
      </c>
      <c r="AD129" s="524" t="s">
        <v>82</v>
      </c>
      <c r="AE129" s="524">
        <v>0</v>
      </c>
      <c r="AF129" s="2">
        <v>2017</v>
      </c>
    </row>
    <row r="130" spans="1:32" ht="30">
      <c r="A130" s="12">
        <v>2018</v>
      </c>
      <c r="B130" s="244"/>
      <c r="C130" s="244" t="s">
        <v>171</v>
      </c>
      <c r="D130" s="111"/>
      <c r="E130" s="112">
        <v>4800</v>
      </c>
      <c r="F130" s="213">
        <v>7.5</v>
      </c>
      <c r="G130" s="121"/>
      <c r="H130" s="114">
        <v>6.5</v>
      </c>
      <c r="I130" s="114">
        <v>9.1999999999999993</v>
      </c>
      <c r="J130" s="269">
        <v>100</v>
      </c>
      <c r="K130" s="1"/>
      <c r="L130" s="85">
        <v>15</v>
      </c>
      <c r="M130" s="395">
        <v>5000</v>
      </c>
      <c r="N130" s="106">
        <v>0.25</v>
      </c>
      <c r="O130" s="424">
        <v>2.4500000000000002</v>
      </c>
      <c r="P130" s="85">
        <v>14</v>
      </c>
      <c r="Q130" s="554">
        <v>0.02</v>
      </c>
      <c r="R130" s="553">
        <v>111.75</v>
      </c>
      <c r="S130" s="65">
        <v>98</v>
      </c>
      <c r="T130" s="115">
        <v>448.40000000000003</v>
      </c>
      <c r="U130" s="615">
        <v>3.1958333333333333</v>
      </c>
      <c r="V130" s="114">
        <v>2.3519999999999999</v>
      </c>
      <c r="W130" s="114"/>
      <c r="X130" s="615">
        <v>0.56000000000000005</v>
      </c>
      <c r="Y130" s="62">
        <v>2.3519999999999999</v>
      </c>
      <c r="Z130" s="116">
        <v>7.5196000000000005</v>
      </c>
      <c r="AA130" s="122"/>
      <c r="AB130" s="78"/>
      <c r="AC130" s="539">
        <v>9.6</v>
      </c>
      <c r="AD130" s="78" t="s">
        <v>82</v>
      </c>
      <c r="AE130" s="78">
        <v>0</v>
      </c>
      <c r="AF130" s="2">
        <v>2018</v>
      </c>
    </row>
    <row r="131" spans="1:32" ht="30">
      <c r="A131" s="242">
        <v>2019</v>
      </c>
      <c r="B131" s="243"/>
      <c r="C131" s="243" t="s">
        <v>172</v>
      </c>
      <c r="D131" s="270"/>
      <c r="E131" s="271">
        <v>1200</v>
      </c>
      <c r="F131" s="278">
        <v>4.8</v>
      </c>
      <c r="G131" s="280"/>
      <c r="H131" s="304">
        <v>4.2</v>
      </c>
      <c r="I131" s="304">
        <v>5.8</v>
      </c>
      <c r="J131" s="274">
        <v>60</v>
      </c>
      <c r="K131" s="275"/>
      <c r="L131" s="403">
        <v>15</v>
      </c>
      <c r="M131" s="394">
        <v>5000</v>
      </c>
      <c r="N131" s="420">
        <v>0.25</v>
      </c>
      <c r="O131" s="423">
        <v>6.8</v>
      </c>
      <c r="P131" s="403">
        <v>11</v>
      </c>
      <c r="Q131" s="554">
        <v>0.05</v>
      </c>
      <c r="R131" s="553">
        <v>145.27500000000001</v>
      </c>
      <c r="S131" s="564">
        <v>77</v>
      </c>
      <c r="T131" s="430">
        <v>164.6</v>
      </c>
      <c r="U131" s="615">
        <v>2.4017500000000003</v>
      </c>
      <c r="V131" s="304">
        <v>1.6319999999999999</v>
      </c>
      <c r="W131" s="304"/>
      <c r="X131" s="615">
        <v>1.4000000000000001</v>
      </c>
      <c r="Y131" s="439">
        <v>1.6319999999999999</v>
      </c>
      <c r="Z131" s="460">
        <v>4.8128666666666664</v>
      </c>
      <c r="AA131" s="474"/>
      <c r="AB131" s="524"/>
      <c r="AC131" s="540">
        <v>2.4</v>
      </c>
      <c r="AD131" s="524" t="s">
        <v>82</v>
      </c>
      <c r="AE131" s="524">
        <v>0</v>
      </c>
      <c r="AF131" s="2">
        <v>2019</v>
      </c>
    </row>
    <row r="132" spans="1:32" ht="45">
      <c r="A132" s="12">
        <v>2020</v>
      </c>
      <c r="B132" s="244"/>
      <c r="C132" s="244" t="s">
        <v>173</v>
      </c>
      <c r="D132" s="119" t="s">
        <v>24</v>
      </c>
      <c r="E132" s="112">
        <v>3800</v>
      </c>
      <c r="F132" s="213">
        <v>9.1</v>
      </c>
      <c r="G132" s="87"/>
      <c r="H132" s="114">
        <v>7.5</v>
      </c>
      <c r="I132" s="114">
        <v>11.7</v>
      </c>
      <c r="J132" s="269">
        <v>60</v>
      </c>
      <c r="K132" s="5" t="s">
        <v>24</v>
      </c>
      <c r="L132" s="85">
        <v>15</v>
      </c>
      <c r="M132" s="395">
        <v>4000</v>
      </c>
      <c r="N132" s="106">
        <v>0.25</v>
      </c>
      <c r="O132" s="424">
        <v>1.1499999999999999</v>
      </c>
      <c r="P132" s="85">
        <v>22</v>
      </c>
      <c r="Q132" s="554">
        <v>0.05</v>
      </c>
      <c r="R132" s="553">
        <v>491.7</v>
      </c>
      <c r="S132" s="59">
        <v>154</v>
      </c>
      <c r="T132" s="115">
        <v>431.40000000000003</v>
      </c>
      <c r="U132" s="615">
        <v>5.8190000000000008</v>
      </c>
      <c r="V132" s="114">
        <v>1.0924999999999998</v>
      </c>
      <c r="W132" s="114"/>
      <c r="X132" s="615">
        <v>1.4000000000000001</v>
      </c>
      <c r="Y132" s="62">
        <v>1.0924999999999998</v>
      </c>
      <c r="Z132" s="116">
        <v>9.1107500000000012</v>
      </c>
      <c r="AA132" s="117"/>
      <c r="AB132" s="78"/>
      <c r="AC132" s="539">
        <v>7.6000000000000005</v>
      </c>
      <c r="AD132" s="78" t="s">
        <v>82</v>
      </c>
      <c r="AE132" s="78">
        <v>0</v>
      </c>
      <c r="AF132" s="2">
        <v>2020</v>
      </c>
    </row>
    <row r="133" spans="1:32" ht="15">
      <c r="A133" s="242">
        <v>2021</v>
      </c>
      <c r="B133" s="243"/>
      <c r="C133" s="243" t="s">
        <v>174</v>
      </c>
      <c r="D133" s="270"/>
      <c r="E133" s="271">
        <v>1700</v>
      </c>
      <c r="F133" s="278">
        <v>5.6</v>
      </c>
      <c r="G133" s="280"/>
      <c r="H133" s="304">
        <v>4.9000000000000004</v>
      </c>
      <c r="I133" s="304">
        <v>6.8</v>
      </c>
      <c r="J133" s="274">
        <v>60</v>
      </c>
      <c r="K133" s="275"/>
      <c r="L133" s="403">
        <v>15</v>
      </c>
      <c r="M133" s="394">
        <v>5000</v>
      </c>
      <c r="N133" s="420">
        <v>0.25</v>
      </c>
      <c r="O133" s="423">
        <v>5.0999999999999996</v>
      </c>
      <c r="P133" s="403">
        <v>11</v>
      </c>
      <c r="Q133" s="554">
        <v>0.05</v>
      </c>
      <c r="R133" s="553">
        <v>365.05</v>
      </c>
      <c r="S133" s="564">
        <v>77</v>
      </c>
      <c r="T133" s="430">
        <v>201.10000000000002</v>
      </c>
      <c r="U133" s="615">
        <v>4.7285000000000004</v>
      </c>
      <c r="V133" s="304">
        <v>1.734</v>
      </c>
      <c r="W133" s="304"/>
      <c r="X133" s="615">
        <v>1.4000000000000001</v>
      </c>
      <c r="Y133" s="439">
        <v>1.734</v>
      </c>
      <c r="Z133" s="460">
        <v>5.5942333333333334</v>
      </c>
      <c r="AA133" s="474"/>
      <c r="AB133" s="524"/>
      <c r="AC133" s="540">
        <v>3.4</v>
      </c>
      <c r="AD133" s="524" t="s">
        <v>82</v>
      </c>
      <c r="AE133" s="524">
        <v>0</v>
      </c>
      <c r="AF133" s="2">
        <v>2021</v>
      </c>
    </row>
    <row r="134" spans="1:32" ht="15">
      <c r="A134" s="90"/>
      <c r="B134" s="241"/>
      <c r="C134" s="90"/>
      <c r="D134" s="111"/>
      <c r="E134" s="112"/>
      <c r="F134" s="120"/>
      <c r="G134" s="121"/>
      <c r="H134" s="114"/>
      <c r="I134" s="114"/>
      <c r="J134" s="269"/>
      <c r="K134" s="89"/>
      <c r="L134" s="90"/>
      <c r="M134" s="269"/>
      <c r="N134" s="106" t="s">
        <v>81</v>
      </c>
      <c r="O134" s="424" t="s">
        <v>81</v>
      </c>
      <c r="P134" s="89"/>
      <c r="Q134" s="554">
        <v>0.05</v>
      </c>
      <c r="R134" s="553">
        <v>89.4</v>
      </c>
      <c r="S134" s="65"/>
      <c r="T134" s="115" t="s">
        <v>81</v>
      </c>
      <c r="U134" s="615">
        <v>2.8133333333333335</v>
      </c>
      <c r="V134" s="114"/>
      <c r="W134" s="114"/>
      <c r="X134" s="615">
        <v>1.4000000000000001</v>
      </c>
      <c r="Y134" s="62" t="s">
        <v>81</v>
      </c>
      <c r="Z134" s="116"/>
      <c r="AA134" s="122"/>
      <c r="AB134" s="90"/>
      <c r="AC134" s="539" t="s">
        <v>81</v>
      </c>
      <c r="AD134" s="78" t="s">
        <v>81</v>
      </c>
      <c r="AE134" s="78"/>
      <c r="AF134" s="2" t="s">
        <v>81</v>
      </c>
    </row>
    <row r="135" spans="1:32" ht="28.5">
      <c r="A135" s="238">
        <v>2030</v>
      </c>
      <c r="B135" s="239"/>
      <c r="C135" s="240" t="s">
        <v>175</v>
      </c>
      <c r="D135" s="263"/>
      <c r="E135" s="264"/>
      <c r="F135" s="265"/>
      <c r="G135" s="266"/>
      <c r="H135" s="267"/>
      <c r="I135" s="267"/>
      <c r="J135" s="268"/>
      <c r="K135" s="268"/>
      <c r="L135" s="263"/>
      <c r="M135" s="268"/>
      <c r="N135" s="419" t="s">
        <v>81</v>
      </c>
      <c r="O135" s="425" t="s">
        <v>81</v>
      </c>
      <c r="P135" s="263"/>
      <c r="Q135" s="554">
        <v>0.02</v>
      </c>
      <c r="R135" s="553">
        <v>298</v>
      </c>
      <c r="S135" s="561"/>
      <c r="T135" s="429" t="s">
        <v>81</v>
      </c>
      <c r="U135" s="615">
        <v>7.666666666666667</v>
      </c>
      <c r="V135" s="267"/>
      <c r="W135" s="267"/>
      <c r="X135" s="615">
        <v>0.56000000000000005</v>
      </c>
      <c r="Y135" s="440" t="s">
        <v>81</v>
      </c>
      <c r="Z135" s="459"/>
      <c r="AA135" s="472"/>
      <c r="AB135" s="523"/>
      <c r="AC135" s="538" t="s">
        <v>81</v>
      </c>
      <c r="AD135" s="523" t="s">
        <v>81</v>
      </c>
      <c r="AE135" s="523"/>
      <c r="AF135" s="2">
        <v>2030</v>
      </c>
    </row>
    <row r="136" spans="1:32" ht="15">
      <c r="A136" s="90"/>
      <c r="B136" s="241"/>
      <c r="C136" s="90"/>
      <c r="D136" s="111"/>
      <c r="E136" s="112"/>
      <c r="F136" s="120"/>
      <c r="G136" s="121"/>
      <c r="H136" s="114"/>
      <c r="I136" s="114"/>
      <c r="J136" s="269"/>
      <c r="K136" s="89"/>
      <c r="L136" s="90"/>
      <c r="M136" s="269"/>
      <c r="N136" s="106" t="s">
        <v>81</v>
      </c>
      <c r="O136" s="424" t="s">
        <v>81</v>
      </c>
      <c r="P136" s="89"/>
      <c r="Q136" s="554">
        <v>0.05</v>
      </c>
      <c r="R136" s="553">
        <v>122.925</v>
      </c>
      <c r="S136" s="65"/>
      <c r="T136" s="115" t="s">
        <v>81</v>
      </c>
      <c r="U136" s="615">
        <v>3.3870833333333339</v>
      </c>
      <c r="V136" s="114"/>
      <c r="W136" s="114"/>
      <c r="X136" s="615">
        <v>1.4000000000000001</v>
      </c>
      <c r="Y136" s="62" t="s">
        <v>81</v>
      </c>
      <c r="Z136" s="116"/>
      <c r="AA136" s="122"/>
      <c r="AB136" s="90"/>
      <c r="AC136" s="539" t="s">
        <v>81</v>
      </c>
      <c r="AD136" s="78" t="s">
        <v>81</v>
      </c>
      <c r="AE136" s="78"/>
      <c r="AF136" s="2" t="s">
        <v>81</v>
      </c>
    </row>
    <row r="137" spans="1:32" ht="30">
      <c r="A137" s="242">
        <v>2031</v>
      </c>
      <c r="B137" s="243"/>
      <c r="C137" s="243" t="s">
        <v>176</v>
      </c>
      <c r="D137" s="277" t="s">
        <v>24</v>
      </c>
      <c r="E137" s="271">
        <v>1450</v>
      </c>
      <c r="F137" s="278">
        <v>4.3</v>
      </c>
      <c r="G137" s="273"/>
      <c r="H137" s="304">
        <v>3.7</v>
      </c>
      <c r="I137" s="304">
        <v>5.5</v>
      </c>
      <c r="J137" s="274">
        <v>60</v>
      </c>
      <c r="K137" s="275" t="s">
        <v>24</v>
      </c>
      <c r="L137" s="403">
        <v>15</v>
      </c>
      <c r="M137" s="394">
        <v>4000</v>
      </c>
      <c r="N137" s="420">
        <v>0.25</v>
      </c>
      <c r="O137" s="423">
        <v>2.5</v>
      </c>
      <c r="P137" s="403">
        <v>11</v>
      </c>
      <c r="Q137" s="554"/>
      <c r="R137" s="553" t="s">
        <v>81</v>
      </c>
      <c r="S137" s="84">
        <v>77</v>
      </c>
      <c r="T137" s="430">
        <v>182.85</v>
      </c>
      <c r="U137" s="615"/>
      <c r="V137" s="304">
        <v>0.90625</v>
      </c>
      <c r="W137" s="304"/>
      <c r="X137" s="615"/>
      <c r="Y137" s="439">
        <v>0.90625</v>
      </c>
      <c r="Z137" s="460">
        <v>4.3491249999999999</v>
      </c>
      <c r="AA137" s="473"/>
      <c r="AB137" s="524"/>
      <c r="AC137" s="540">
        <v>2.9</v>
      </c>
      <c r="AD137" s="524" t="s">
        <v>82</v>
      </c>
      <c r="AE137" s="524">
        <v>0</v>
      </c>
      <c r="AF137" s="2">
        <v>2031</v>
      </c>
    </row>
    <row r="138" spans="1:32" ht="15">
      <c r="A138" s="12">
        <v>2032</v>
      </c>
      <c r="B138" s="244"/>
      <c r="C138" s="244" t="s">
        <v>177</v>
      </c>
      <c r="D138" s="133"/>
      <c r="E138" s="112">
        <v>3700</v>
      </c>
      <c r="F138" s="213">
        <v>8</v>
      </c>
      <c r="G138" s="134"/>
      <c r="H138" s="114">
        <v>6.7</v>
      </c>
      <c r="I138" s="114">
        <v>10.1</v>
      </c>
      <c r="J138" s="269">
        <v>60</v>
      </c>
      <c r="K138" s="5" t="s">
        <v>24</v>
      </c>
      <c r="L138" s="85">
        <v>15</v>
      </c>
      <c r="M138" s="395">
        <v>4000</v>
      </c>
      <c r="N138" s="106">
        <v>0.25</v>
      </c>
      <c r="O138" s="424">
        <v>1.6</v>
      </c>
      <c r="P138" s="85">
        <v>11</v>
      </c>
      <c r="Q138" s="552"/>
      <c r="R138" s="553" t="s">
        <v>81</v>
      </c>
      <c r="S138" s="59">
        <v>77</v>
      </c>
      <c r="T138" s="115">
        <v>347.09999999999997</v>
      </c>
      <c r="U138" s="614"/>
      <c r="V138" s="114">
        <v>1.4800000000000002</v>
      </c>
      <c r="W138" s="114"/>
      <c r="X138" s="614"/>
      <c r="Y138" s="62">
        <v>1.4800000000000002</v>
      </c>
      <c r="Z138" s="116">
        <v>7.9915000000000003</v>
      </c>
      <c r="AA138" s="179"/>
      <c r="AB138" s="78"/>
      <c r="AC138" s="539">
        <v>7.4</v>
      </c>
      <c r="AD138" s="78" t="s">
        <v>82</v>
      </c>
      <c r="AE138" s="78">
        <v>0</v>
      </c>
      <c r="AF138" s="2">
        <v>2032</v>
      </c>
    </row>
    <row r="139" spans="1:32" ht="15">
      <c r="A139" s="242">
        <v>2033</v>
      </c>
      <c r="B139" s="243"/>
      <c r="C139" s="243" t="s">
        <v>178</v>
      </c>
      <c r="D139" s="277" t="s">
        <v>24</v>
      </c>
      <c r="E139" s="271">
        <v>10600</v>
      </c>
      <c r="F139" s="278">
        <v>17.5</v>
      </c>
      <c r="G139" s="273"/>
      <c r="H139" s="304">
        <v>14.5</v>
      </c>
      <c r="I139" s="304">
        <v>21.5</v>
      </c>
      <c r="J139" s="274">
        <v>75</v>
      </c>
      <c r="K139" s="275" t="s">
        <v>24</v>
      </c>
      <c r="L139" s="403">
        <v>15</v>
      </c>
      <c r="M139" s="394">
        <v>4000</v>
      </c>
      <c r="N139" s="420">
        <v>0.25</v>
      </c>
      <c r="O139" s="423">
        <v>1.5</v>
      </c>
      <c r="P139" s="403">
        <v>15</v>
      </c>
      <c r="Q139" s="554"/>
      <c r="R139" s="553" t="s">
        <v>81</v>
      </c>
      <c r="S139" s="84">
        <v>105</v>
      </c>
      <c r="T139" s="430">
        <v>878.80000000000007</v>
      </c>
      <c r="U139" s="615"/>
      <c r="V139" s="304">
        <v>3.9749999999999996</v>
      </c>
      <c r="W139" s="304"/>
      <c r="X139" s="615"/>
      <c r="Y139" s="439">
        <v>3.9749999999999996</v>
      </c>
      <c r="Z139" s="460">
        <v>17.261566666666667</v>
      </c>
      <c r="AA139" s="473"/>
      <c r="AB139" s="524"/>
      <c r="AC139" s="540">
        <v>21.2</v>
      </c>
      <c r="AD139" s="524" t="s">
        <v>82</v>
      </c>
      <c r="AE139" s="524">
        <v>0</v>
      </c>
      <c r="AF139" s="2">
        <v>2033</v>
      </c>
    </row>
    <row r="140" spans="1:32" ht="15">
      <c r="A140" s="12">
        <v>2034</v>
      </c>
      <c r="B140" s="244"/>
      <c r="C140" s="244" t="s">
        <v>179</v>
      </c>
      <c r="D140" s="119" t="s">
        <v>24</v>
      </c>
      <c r="E140" s="112">
        <v>2300</v>
      </c>
      <c r="F140" s="213">
        <v>3.6</v>
      </c>
      <c r="G140" s="87"/>
      <c r="H140" s="114">
        <v>3.1</v>
      </c>
      <c r="I140" s="114">
        <v>4.5</v>
      </c>
      <c r="J140" s="269">
        <v>100</v>
      </c>
      <c r="K140" s="5" t="s">
        <v>24</v>
      </c>
      <c r="L140" s="85">
        <v>15</v>
      </c>
      <c r="M140" s="395">
        <v>4000</v>
      </c>
      <c r="N140" s="106">
        <v>0.25</v>
      </c>
      <c r="O140" s="424">
        <v>1.45</v>
      </c>
      <c r="P140" s="85">
        <v>11</v>
      </c>
      <c r="Q140" s="554">
        <v>0.02</v>
      </c>
      <c r="R140" s="553">
        <v>108.02500000000001</v>
      </c>
      <c r="S140" s="59">
        <v>77</v>
      </c>
      <c r="T140" s="115">
        <v>244.89999999999998</v>
      </c>
      <c r="U140" s="615">
        <v>3.1320833333333336</v>
      </c>
      <c r="V140" s="114">
        <v>0.83374999999999988</v>
      </c>
      <c r="W140" s="114"/>
      <c r="X140" s="615">
        <v>0.56000000000000005</v>
      </c>
      <c r="Y140" s="62">
        <v>0.83374999999999988</v>
      </c>
      <c r="Z140" s="116">
        <v>3.6110249999999997</v>
      </c>
      <c r="AA140" s="117"/>
      <c r="AB140" s="78"/>
      <c r="AC140" s="539">
        <v>4.6000000000000005</v>
      </c>
      <c r="AD140" s="78" t="s">
        <v>82</v>
      </c>
      <c r="AE140" s="78">
        <v>0</v>
      </c>
      <c r="AF140" s="2">
        <v>2034</v>
      </c>
    </row>
    <row r="141" spans="1:32" ht="15">
      <c r="A141" s="242">
        <v>2035</v>
      </c>
      <c r="B141" s="243"/>
      <c r="C141" s="243" t="s">
        <v>180</v>
      </c>
      <c r="D141" s="277" t="s">
        <v>24</v>
      </c>
      <c r="E141" s="271">
        <v>2600</v>
      </c>
      <c r="F141" s="278">
        <v>4.5999999999999996</v>
      </c>
      <c r="G141" s="273"/>
      <c r="H141" s="304">
        <v>4</v>
      </c>
      <c r="I141" s="304">
        <v>5.8</v>
      </c>
      <c r="J141" s="274">
        <v>120</v>
      </c>
      <c r="K141" s="275" t="s">
        <v>24</v>
      </c>
      <c r="L141" s="403">
        <v>12</v>
      </c>
      <c r="M141" s="394">
        <v>4000</v>
      </c>
      <c r="N141" s="420">
        <v>0.25</v>
      </c>
      <c r="O141" s="423">
        <v>1.85</v>
      </c>
      <c r="P141" s="403">
        <v>20</v>
      </c>
      <c r="Q141" s="554">
        <v>0.02</v>
      </c>
      <c r="R141" s="553">
        <v>216.05</v>
      </c>
      <c r="S141" s="84">
        <v>140</v>
      </c>
      <c r="T141" s="430">
        <v>362.3</v>
      </c>
      <c r="U141" s="615">
        <v>4.9808333333333339</v>
      </c>
      <c r="V141" s="304">
        <v>1.2025000000000001</v>
      </c>
      <c r="W141" s="304"/>
      <c r="X141" s="615">
        <v>0.56000000000000005</v>
      </c>
      <c r="Y141" s="439">
        <v>1.2025000000000001</v>
      </c>
      <c r="Z141" s="460">
        <v>4.6438333333333341</v>
      </c>
      <c r="AA141" s="473"/>
      <c r="AB141" s="524"/>
      <c r="AC141" s="540">
        <v>5.2</v>
      </c>
      <c r="AD141" s="524" t="s">
        <v>82</v>
      </c>
      <c r="AE141" s="524">
        <v>0</v>
      </c>
      <c r="AF141" s="2">
        <v>2035</v>
      </c>
    </row>
    <row r="142" spans="1:32" ht="15">
      <c r="A142" s="12">
        <v>2036</v>
      </c>
      <c r="B142" s="244"/>
      <c r="C142" s="244" t="s">
        <v>181</v>
      </c>
      <c r="D142" s="119" t="s">
        <v>24</v>
      </c>
      <c r="E142" s="112">
        <v>8800</v>
      </c>
      <c r="F142" s="213">
        <v>11.5</v>
      </c>
      <c r="G142" s="87"/>
      <c r="H142" s="114">
        <v>10</v>
      </c>
      <c r="I142" s="114">
        <v>14</v>
      </c>
      <c r="J142" s="269">
        <v>120</v>
      </c>
      <c r="K142" s="5" t="s">
        <v>24</v>
      </c>
      <c r="L142" s="85">
        <v>12</v>
      </c>
      <c r="M142" s="395">
        <v>4000</v>
      </c>
      <c r="N142" s="106">
        <v>0.25</v>
      </c>
      <c r="O142" s="424">
        <v>1.6</v>
      </c>
      <c r="P142" s="85">
        <v>12</v>
      </c>
      <c r="Q142" s="554">
        <v>0.05</v>
      </c>
      <c r="R142" s="553">
        <v>707.75</v>
      </c>
      <c r="S142" s="59">
        <v>84</v>
      </c>
      <c r="T142" s="115">
        <v>836.40000000000009</v>
      </c>
      <c r="U142" s="615">
        <v>11.09</v>
      </c>
      <c r="V142" s="114">
        <v>3.5200000000000005</v>
      </c>
      <c r="W142" s="114"/>
      <c r="X142" s="615">
        <v>1.4000000000000001</v>
      </c>
      <c r="Y142" s="62">
        <v>3.5200000000000005</v>
      </c>
      <c r="Z142" s="116">
        <v>11.539000000000003</v>
      </c>
      <c r="AA142" s="117"/>
      <c r="AB142" s="78"/>
      <c r="AC142" s="539">
        <v>17.600000000000001</v>
      </c>
      <c r="AD142" s="78" t="s">
        <v>82</v>
      </c>
      <c r="AE142" s="78">
        <v>0</v>
      </c>
      <c r="AF142" s="2">
        <v>2036</v>
      </c>
    </row>
    <row r="143" spans="1:32" ht="30">
      <c r="A143" s="242">
        <v>2037</v>
      </c>
      <c r="B143" s="243"/>
      <c r="C143" s="243" t="s">
        <v>182</v>
      </c>
      <c r="D143" s="277" t="s">
        <v>24</v>
      </c>
      <c r="E143" s="271">
        <v>6200</v>
      </c>
      <c r="F143" s="278">
        <v>8.1999999999999993</v>
      </c>
      <c r="G143" s="273"/>
      <c r="H143" s="304">
        <v>7.1</v>
      </c>
      <c r="I143" s="304">
        <v>10.1</v>
      </c>
      <c r="J143" s="274">
        <v>120</v>
      </c>
      <c r="K143" s="275" t="s">
        <v>24</v>
      </c>
      <c r="L143" s="403">
        <v>12</v>
      </c>
      <c r="M143" s="394">
        <v>5000</v>
      </c>
      <c r="N143" s="420">
        <v>0.25</v>
      </c>
      <c r="O143" s="423">
        <v>1.9</v>
      </c>
      <c r="P143" s="403">
        <v>12</v>
      </c>
      <c r="Q143" s="556">
        <v>0.01</v>
      </c>
      <c r="R143" s="553">
        <v>171.35</v>
      </c>
      <c r="S143" s="84">
        <v>84</v>
      </c>
      <c r="T143" s="430">
        <v>614.09999999999991</v>
      </c>
      <c r="U143" s="615">
        <v>2.5295000000000001</v>
      </c>
      <c r="V143" s="304">
        <v>2.3559999999999999</v>
      </c>
      <c r="W143" s="304"/>
      <c r="X143" s="615">
        <v>0.28000000000000003</v>
      </c>
      <c r="Y143" s="439">
        <v>2.3559999999999999</v>
      </c>
      <c r="Z143" s="460">
        <v>8.2208499999999987</v>
      </c>
      <c r="AA143" s="473"/>
      <c r="AB143" s="524"/>
      <c r="AC143" s="540">
        <v>12.4</v>
      </c>
      <c r="AD143" s="524" t="s">
        <v>82</v>
      </c>
      <c r="AE143" s="524">
        <v>0</v>
      </c>
      <c r="AF143" s="2">
        <v>2037</v>
      </c>
    </row>
    <row r="144" spans="1:32" ht="60">
      <c r="A144" s="12">
        <v>2038</v>
      </c>
      <c r="B144" s="244"/>
      <c r="C144" s="244" t="s">
        <v>183</v>
      </c>
      <c r="D144" s="119" t="s">
        <v>24</v>
      </c>
      <c r="E144" s="112">
        <v>11500</v>
      </c>
      <c r="F144" s="213">
        <v>12</v>
      </c>
      <c r="G144" s="87"/>
      <c r="H144" s="114">
        <v>10</v>
      </c>
      <c r="I144" s="114">
        <v>14.5</v>
      </c>
      <c r="J144" s="269">
        <v>150</v>
      </c>
      <c r="K144" s="5" t="s">
        <v>24</v>
      </c>
      <c r="L144" s="85">
        <v>12</v>
      </c>
      <c r="M144" s="395">
        <v>4000</v>
      </c>
      <c r="N144" s="106">
        <v>0.25</v>
      </c>
      <c r="O144" s="424">
        <v>1.25</v>
      </c>
      <c r="P144" s="85">
        <v>12</v>
      </c>
      <c r="Q144" s="554">
        <v>0.02</v>
      </c>
      <c r="R144" s="553">
        <v>217.5</v>
      </c>
      <c r="S144" s="59">
        <v>84</v>
      </c>
      <c r="T144" s="115">
        <v>1067.25</v>
      </c>
      <c r="U144" s="615">
        <v>3.0208333333333335</v>
      </c>
      <c r="V144" s="114">
        <v>3.59375</v>
      </c>
      <c r="W144" s="114"/>
      <c r="X144" s="615">
        <v>0.56000000000000005</v>
      </c>
      <c r="Y144" s="62">
        <v>3.59375</v>
      </c>
      <c r="Z144" s="116">
        <v>11.779625000000001</v>
      </c>
      <c r="AA144" s="117"/>
      <c r="AB144" s="78"/>
      <c r="AC144" s="539">
        <v>23</v>
      </c>
      <c r="AD144" s="78" t="s">
        <v>82</v>
      </c>
      <c r="AE144" s="78">
        <v>0</v>
      </c>
      <c r="AF144" s="2">
        <v>2038</v>
      </c>
    </row>
    <row r="145" spans="1:32" ht="15">
      <c r="A145" s="242">
        <v>2039</v>
      </c>
      <c r="B145" s="243"/>
      <c r="C145" s="243" t="s">
        <v>184</v>
      </c>
      <c r="D145" s="277" t="s">
        <v>24</v>
      </c>
      <c r="E145" s="271">
        <v>7100</v>
      </c>
      <c r="F145" s="278">
        <v>11.5</v>
      </c>
      <c r="G145" s="273"/>
      <c r="H145" s="304">
        <v>10.5</v>
      </c>
      <c r="I145" s="304">
        <v>13.5</v>
      </c>
      <c r="J145" s="274">
        <v>150</v>
      </c>
      <c r="K145" s="275" t="s">
        <v>24</v>
      </c>
      <c r="L145" s="403">
        <v>12</v>
      </c>
      <c r="M145" s="394">
        <v>2500</v>
      </c>
      <c r="N145" s="420">
        <v>0.1</v>
      </c>
      <c r="O145" s="423">
        <v>1.75</v>
      </c>
      <c r="P145" s="403">
        <v>19</v>
      </c>
      <c r="Q145" s="554">
        <v>0.05</v>
      </c>
      <c r="R145" s="553">
        <v>791.7</v>
      </c>
      <c r="S145" s="84">
        <v>133</v>
      </c>
      <c r="T145" s="430">
        <v>816.02</v>
      </c>
      <c r="U145" s="615">
        <v>7.4491666666666676</v>
      </c>
      <c r="V145" s="304">
        <v>4.97</v>
      </c>
      <c r="W145" s="304"/>
      <c r="X145" s="615">
        <v>1.4000000000000001</v>
      </c>
      <c r="Y145" s="439">
        <v>4.97</v>
      </c>
      <c r="Z145" s="460">
        <v>11.451146666666666</v>
      </c>
      <c r="AA145" s="473"/>
      <c r="AB145" s="524"/>
      <c r="AC145" s="540">
        <v>14.200000000000001</v>
      </c>
      <c r="AD145" s="524" t="s">
        <v>82</v>
      </c>
      <c r="AE145" s="524">
        <v>0</v>
      </c>
      <c r="AF145" s="2">
        <v>2039</v>
      </c>
    </row>
    <row r="146" spans="1:32" ht="15">
      <c r="A146" s="90"/>
      <c r="B146" s="241"/>
      <c r="C146" s="90"/>
      <c r="D146" s="119"/>
      <c r="E146" s="112"/>
      <c r="F146" s="120"/>
      <c r="G146" s="90"/>
      <c r="H146" s="114"/>
      <c r="I146" s="114"/>
      <c r="J146" s="269"/>
      <c r="K146" s="89"/>
      <c r="L146" s="90"/>
      <c r="M146" s="395"/>
      <c r="N146" s="106" t="s">
        <v>81</v>
      </c>
      <c r="O146" s="424" t="s">
        <v>81</v>
      </c>
      <c r="P146" s="89"/>
      <c r="Q146" s="554">
        <v>0.05</v>
      </c>
      <c r="R146" s="553">
        <v>530.70000000000005</v>
      </c>
      <c r="S146" s="59"/>
      <c r="T146" s="115" t="s">
        <v>81</v>
      </c>
      <c r="U146" s="615">
        <v>5.2241666666666671</v>
      </c>
      <c r="V146" s="114"/>
      <c r="W146" s="114"/>
      <c r="X146" s="615">
        <v>1.4000000000000001</v>
      </c>
      <c r="Y146" s="62" t="s">
        <v>81</v>
      </c>
      <c r="Z146" s="116"/>
      <c r="AA146" s="117"/>
      <c r="AB146" s="90"/>
      <c r="AC146" s="539" t="s">
        <v>81</v>
      </c>
      <c r="AD146" s="78" t="s">
        <v>81</v>
      </c>
      <c r="AE146" s="78"/>
      <c r="AF146" s="2" t="s">
        <v>81</v>
      </c>
    </row>
    <row r="147" spans="1:32" ht="28.5">
      <c r="A147" s="238">
        <v>2050</v>
      </c>
      <c r="B147" s="239"/>
      <c r="C147" s="240" t="s">
        <v>185</v>
      </c>
      <c r="D147" s="263"/>
      <c r="E147" s="264"/>
      <c r="F147" s="265"/>
      <c r="G147" s="266"/>
      <c r="H147" s="267"/>
      <c r="I147" s="267"/>
      <c r="J147" s="268"/>
      <c r="K147" s="268"/>
      <c r="L147" s="263"/>
      <c r="M147" s="268"/>
      <c r="N147" s="419" t="s">
        <v>81</v>
      </c>
      <c r="O147" s="425" t="s">
        <v>81</v>
      </c>
      <c r="P147" s="263"/>
      <c r="Q147" s="554">
        <v>0.05</v>
      </c>
      <c r="R147" s="553">
        <v>1000.5</v>
      </c>
      <c r="S147" s="561"/>
      <c r="T147" s="429" t="s">
        <v>81</v>
      </c>
      <c r="U147" s="615">
        <v>7.3833333333333337</v>
      </c>
      <c r="V147" s="267"/>
      <c r="W147" s="267"/>
      <c r="X147" s="615">
        <v>1.4000000000000001</v>
      </c>
      <c r="Y147" s="440" t="s">
        <v>81</v>
      </c>
      <c r="Z147" s="459"/>
      <c r="AA147" s="472"/>
      <c r="AB147" s="523"/>
      <c r="AC147" s="538" t="s">
        <v>81</v>
      </c>
      <c r="AD147" s="523" t="s">
        <v>81</v>
      </c>
      <c r="AE147" s="523"/>
      <c r="AF147" s="2">
        <v>2050</v>
      </c>
    </row>
    <row r="148" spans="1:32" ht="15">
      <c r="A148" s="90"/>
      <c r="B148" s="241"/>
      <c r="C148" s="90"/>
      <c r="D148" s="119"/>
      <c r="E148" s="112"/>
      <c r="F148" s="120"/>
      <c r="G148" s="90"/>
      <c r="H148" s="114"/>
      <c r="I148" s="114"/>
      <c r="J148" s="269"/>
      <c r="K148" s="89"/>
      <c r="L148" s="90"/>
      <c r="M148" s="269"/>
      <c r="N148" s="106" t="s">
        <v>81</v>
      </c>
      <c r="O148" s="424" t="s">
        <v>81</v>
      </c>
      <c r="P148" s="89"/>
      <c r="Q148" s="554">
        <v>0.1</v>
      </c>
      <c r="R148" s="553">
        <v>779.2</v>
      </c>
      <c r="S148" s="65"/>
      <c r="T148" s="115" t="s">
        <v>81</v>
      </c>
      <c r="U148" s="615">
        <v>6.1880000000000006</v>
      </c>
      <c r="V148" s="114"/>
      <c r="W148" s="114"/>
      <c r="X148" s="615">
        <v>2.8000000000000003</v>
      </c>
      <c r="Y148" s="62" t="s">
        <v>81</v>
      </c>
      <c r="Z148" s="116"/>
      <c r="AA148" s="117"/>
      <c r="AB148" s="90"/>
      <c r="AC148" s="539" t="s">
        <v>81</v>
      </c>
      <c r="AD148" s="78" t="s">
        <v>81</v>
      </c>
      <c r="AE148" s="78"/>
      <c r="AF148" s="2" t="s">
        <v>81</v>
      </c>
    </row>
    <row r="149" spans="1:32" ht="15">
      <c r="A149" s="242">
        <v>2051</v>
      </c>
      <c r="B149" s="243"/>
      <c r="C149" s="243" t="s">
        <v>186</v>
      </c>
      <c r="D149" s="277" t="s">
        <v>24</v>
      </c>
      <c r="E149" s="271">
        <v>5500</v>
      </c>
      <c r="F149" s="278">
        <v>10</v>
      </c>
      <c r="G149" s="273"/>
      <c r="H149" s="304">
        <v>8.5</v>
      </c>
      <c r="I149" s="304">
        <v>12.5</v>
      </c>
      <c r="J149" s="274">
        <v>80</v>
      </c>
      <c r="K149" s="275" t="s">
        <v>24</v>
      </c>
      <c r="L149" s="403">
        <v>15</v>
      </c>
      <c r="M149" s="394">
        <v>5000</v>
      </c>
      <c r="N149" s="420">
        <v>0.25</v>
      </c>
      <c r="O149" s="423">
        <v>1.8</v>
      </c>
      <c r="P149" s="403">
        <v>24</v>
      </c>
      <c r="Q149" s="554"/>
      <c r="R149" s="553" t="s">
        <v>81</v>
      </c>
      <c r="S149" s="84">
        <v>168</v>
      </c>
      <c r="T149" s="430">
        <v>569.5</v>
      </c>
      <c r="U149" s="615"/>
      <c r="V149" s="304">
        <v>1.9800000000000002</v>
      </c>
      <c r="W149" s="304"/>
      <c r="X149" s="615"/>
      <c r="Y149" s="439">
        <v>1.9800000000000002</v>
      </c>
      <c r="Z149" s="460">
        <v>10.008625000000002</v>
      </c>
      <c r="AA149" s="473"/>
      <c r="AB149" s="524"/>
      <c r="AC149" s="540">
        <v>11</v>
      </c>
      <c r="AD149" s="524" t="s">
        <v>82</v>
      </c>
      <c r="AE149" s="524">
        <v>0</v>
      </c>
      <c r="AF149" s="2">
        <v>2051</v>
      </c>
    </row>
    <row r="150" spans="1:32" ht="15">
      <c r="A150" s="12">
        <v>2052</v>
      </c>
      <c r="B150" s="244"/>
      <c r="C150" s="244" t="s">
        <v>187</v>
      </c>
      <c r="D150" s="119" t="s">
        <v>24</v>
      </c>
      <c r="E150" s="112">
        <v>11500</v>
      </c>
      <c r="F150" s="213">
        <v>17.5</v>
      </c>
      <c r="G150" s="87"/>
      <c r="H150" s="114">
        <v>14.5</v>
      </c>
      <c r="I150" s="114">
        <v>22</v>
      </c>
      <c r="J150" s="269">
        <v>80</v>
      </c>
      <c r="K150" s="5" t="s">
        <v>24</v>
      </c>
      <c r="L150" s="85">
        <v>15</v>
      </c>
      <c r="M150" s="395">
        <v>5000</v>
      </c>
      <c r="N150" s="106">
        <v>0.25</v>
      </c>
      <c r="O150" s="424">
        <v>1.4</v>
      </c>
      <c r="P150" s="85">
        <v>24</v>
      </c>
      <c r="Q150" s="552"/>
      <c r="R150" s="553" t="s">
        <v>81</v>
      </c>
      <c r="S150" s="59">
        <v>168</v>
      </c>
      <c r="T150" s="115">
        <v>1007.5</v>
      </c>
      <c r="U150" s="614"/>
      <c r="V150" s="114">
        <v>3.2199999999999998</v>
      </c>
      <c r="W150" s="114"/>
      <c r="X150" s="614"/>
      <c r="Y150" s="62">
        <v>3.2199999999999998</v>
      </c>
      <c r="Z150" s="116">
        <v>17.395125</v>
      </c>
      <c r="AA150" s="117"/>
      <c r="AB150" s="78"/>
      <c r="AC150" s="539">
        <v>23</v>
      </c>
      <c r="AD150" s="78" t="s">
        <v>82</v>
      </c>
      <c r="AE150" s="78">
        <v>0</v>
      </c>
      <c r="AF150" s="2">
        <v>2052</v>
      </c>
    </row>
    <row r="151" spans="1:32" ht="45">
      <c r="A151" s="242">
        <v>2053</v>
      </c>
      <c r="B151" s="243"/>
      <c r="C151" s="243" t="s">
        <v>188</v>
      </c>
      <c r="D151" s="277" t="s">
        <v>24</v>
      </c>
      <c r="E151" s="271">
        <v>29000</v>
      </c>
      <c r="F151" s="278">
        <v>45.5</v>
      </c>
      <c r="G151" s="273"/>
      <c r="H151" s="304">
        <v>38</v>
      </c>
      <c r="I151" s="304">
        <v>57</v>
      </c>
      <c r="J151" s="274">
        <v>80</v>
      </c>
      <c r="K151" s="275" t="s">
        <v>24</v>
      </c>
      <c r="L151" s="403">
        <v>12</v>
      </c>
      <c r="M151" s="394">
        <v>3000</v>
      </c>
      <c r="N151" s="420">
        <v>0.25</v>
      </c>
      <c r="O151" s="423">
        <v>0.85</v>
      </c>
      <c r="P151" s="403">
        <v>23</v>
      </c>
      <c r="Q151" s="554"/>
      <c r="R151" s="553" t="s">
        <v>81</v>
      </c>
      <c r="S151" s="84">
        <v>161</v>
      </c>
      <c r="T151" s="430">
        <v>2640.5</v>
      </c>
      <c r="U151" s="615"/>
      <c r="V151" s="304">
        <v>8.2166666666666668</v>
      </c>
      <c r="W151" s="304"/>
      <c r="X151" s="615">
        <v>0</v>
      </c>
      <c r="Y151" s="439">
        <v>8.2166666666666668</v>
      </c>
      <c r="Z151" s="460">
        <v>45.345208333333339</v>
      </c>
      <c r="AA151" s="473"/>
      <c r="AB151" s="524"/>
      <c r="AC151" s="540">
        <v>58</v>
      </c>
      <c r="AD151" s="524" t="s">
        <v>82</v>
      </c>
      <c r="AE151" s="524">
        <v>0</v>
      </c>
      <c r="AF151" s="2">
        <v>2053</v>
      </c>
    </row>
    <row r="152" spans="1:32" ht="15">
      <c r="A152" s="90"/>
      <c r="B152" s="241"/>
      <c r="C152" s="90"/>
      <c r="D152" s="119"/>
      <c r="E152" s="112"/>
      <c r="F152" s="120"/>
      <c r="G152" s="90"/>
      <c r="H152" s="114"/>
      <c r="I152" s="114"/>
      <c r="J152" s="269"/>
      <c r="K152" s="89"/>
      <c r="L152" s="90"/>
      <c r="M152" s="395"/>
      <c r="N152" s="106" t="s">
        <v>81</v>
      </c>
      <c r="O152" s="424" t="s">
        <v>81</v>
      </c>
      <c r="P152" s="89"/>
      <c r="Q152" s="554">
        <v>3.3333300000000003E-2</v>
      </c>
      <c r="R152" s="553">
        <v>379.95</v>
      </c>
      <c r="S152" s="59"/>
      <c r="T152" s="115" t="s">
        <v>81</v>
      </c>
      <c r="U152" s="615">
        <v>6.9768750000000015</v>
      </c>
      <c r="V152" s="114"/>
      <c r="W152" s="114"/>
      <c r="X152" s="615">
        <v>0.93333240000000006</v>
      </c>
      <c r="Y152" s="62" t="s">
        <v>81</v>
      </c>
      <c r="Z152" s="116"/>
      <c r="AA152" s="117"/>
      <c r="AB152" s="90"/>
      <c r="AC152" s="539" t="s">
        <v>81</v>
      </c>
      <c r="AD152" s="78" t="s">
        <v>81</v>
      </c>
      <c r="AE152" s="78"/>
      <c r="AF152" s="2" t="s">
        <v>81</v>
      </c>
    </row>
    <row r="153" spans="1:32" ht="28.5">
      <c r="A153" s="238">
        <v>2070</v>
      </c>
      <c r="B153" s="239"/>
      <c r="C153" s="240" t="s">
        <v>189</v>
      </c>
      <c r="D153" s="263"/>
      <c r="E153" s="264"/>
      <c r="F153" s="265"/>
      <c r="G153" s="266"/>
      <c r="H153" s="267"/>
      <c r="I153" s="267"/>
      <c r="J153" s="268"/>
      <c r="K153" s="268"/>
      <c r="L153" s="263"/>
      <c r="M153" s="268"/>
      <c r="N153" s="419" t="s">
        <v>81</v>
      </c>
      <c r="O153" s="425" t="s">
        <v>81</v>
      </c>
      <c r="P153" s="263"/>
      <c r="Q153" s="554">
        <v>0.05</v>
      </c>
      <c r="R153" s="553">
        <v>819.5</v>
      </c>
      <c r="S153" s="561"/>
      <c r="T153" s="429" t="s">
        <v>81</v>
      </c>
      <c r="U153" s="615">
        <v>12.61875</v>
      </c>
      <c r="V153" s="267"/>
      <c r="W153" s="267"/>
      <c r="X153" s="615">
        <v>1.4000000000000001</v>
      </c>
      <c r="Y153" s="440" t="s">
        <v>81</v>
      </c>
      <c r="Z153" s="459"/>
      <c r="AA153" s="472"/>
      <c r="AB153" s="523"/>
      <c r="AC153" s="538" t="s">
        <v>81</v>
      </c>
      <c r="AD153" s="523" t="s">
        <v>81</v>
      </c>
      <c r="AE153" s="523"/>
      <c r="AF153" s="2">
        <v>2070</v>
      </c>
    </row>
    <row r="154" spans="1:32" ht="15">
      <c r="A154" s="90"/>
      <c r="B154" s="241"/>
      <c r="C154" s="90"/>
      <c r="D154" s="119"/>
      <c r="E154" s="112"/>
      <c r="F154" s="120"/>
      <c r="G154" s="90"/>
      <c r="H154" s="114"/>
      <c r="I154" s="114"/>
      <c r="J154" s="269"/>
      <c r="K154" s="89"/>
      <c r="L154" s="90"/>
      <c r="M154" s="395"/>
      <c r="N154" s="106" t="s">
        <v>81</v>
      </c>
      <c r="O154" s="424" t="s">
        <v>81</v>
      </c>
      <c r="P154" s="89"/>
      <c r="Q154" s="554">
        <v>2.5000000000000001E-2</v>
      </c>
      <c r="R154" s="553">
        <v>2436</v>
      </c>
      <c r="S154" s="59"/>
      <c r="T154" s="115" t="s">
        <v>81</v>
      </c>
      <c r="U154" s="615">
        <v>33.162500000000001</v>
      </c>
      <c r="V154" s="114"/>
      <c r="W154" s="114"/>
      <c r="X154" s="615">
        <v>0.70000000000000007</v>
      </c>
      <c r="Y154" s="62" t="s">
        <v>81</v>
      </c>
      <c r="Z154" s="116"/>
      <c r="AA154" s="117"/>
      <c r="AB154" s="90"/>
      <c r="AC154" s="539" t="s">
        <v>81</v>
      </c>
      <c r="AD154" s="78" t="s">
        <v>81</v>
      </c>
      <c r="AE154" s="78"/>
      <c r="AF154" s="2" t="s">
        <v>81</v>
      </c>
    </row>
    <row r="155" spans="1:32" ht="30">
      <c r="A155" s="242">
        <v>2071</v>
      </c>
      <c r="B155" s="243"/>
      <c r="C155" s="243" t="s">
        <v>190</v>
      </c>
      <c r="D155" s="277" t="s">
        <v>24</v>
      </c>
      <c r="E155" s="271">
        <v>14500</v>
      </c>
      <c r="F155" s="278">
        <v>22</v>
      </c>
      <c r="G155" s="273"/>
      <c r="H155" s="304">
        <v>19</v>
      </c>
      <c r="I155" s="304">
        <v>27</v>
      </c>
      <c r="J155" s="274">
        <v>120</v>
      </c>
      <c r="K155" s="275" t="s">
        <v>24</v>
      </c>
      <c r="L155" s="403">
        <v>12</v>
      </c>
      <c r="M155" s="394">
        <v>2000</v>
      </c>
      <c r="N155" s="420">
        <v>0.1</v>
      </c>
      <c r="O155" s="423">
        <v>1.05</v>
      </c>
      <c r="P155" s="403">
        <v>16</v>
      </c>
      <c r="Q155" s="554"/>
      <c r="R155" s="553" t="s">
        <v>81</v>
      </c>
      <c r="S155" s="84">
        <v>112</v>
      </c>
      <c r="T155" s="430">
        <v>1506.9</v>
      </c>
      <c r="U155" s="615"/>
      <c r="V155" s="304">
        <v>7.6125000000000007</v>
      </c>
      <c r="W155" s="304"/>
      <c r="X155" s="615"/>
      <c r="Y155" s="439">
        <v>7.6125000000000007</v>
      </c>
      <c r="Z155" s="460">
        <v>22.187000000000005</v>
      </c>
      <c r="AA155" s="473"/>
      <c r="AB155" s="524"/>
      <c r="AC155" s="540">
        <v>29</v>
      </c>
      <c r="AD155" s="524" t="s">
        <v>82</v>
      </c>
      <c r="AE155" s="524">
        <v>0</v>
      </c>
      <c r="AF155" s="2">
        <v>2071</v>
      </c>
    </row>
    <row r="156" spans="1:32" ht="45">
      <c r="A156" s="12">
        <v>2072</v>
      </c>
      <c r="B156" s="244"/>
      <c r="C156" s="244" t="s">
        <v>191</v>
      </c>
      <c r="D156" s="119" t="s">
        <v>24</v>
      </c>
      <c r="E156" s="112">
        <v>22000</v>
      </c>
      <c r="F156" s="213">
        <v>33</v>
      </c>
      <c r="G156" s="87"/>
      <c r="H156" s="114">
        <v>29</v>
      </c>
      <c r="I156" s="114">
        <v>40</v>
      </c>
      <c r="J156" s="269">
        <v>120</v>
      </c>
      <c r="K156" s="5" t="s">
        <v>24</v>
      </c>
      <c r="L156" s="85">
        <v>12</v>
      </c>
      <c r="M156" s="395">
        <v>2000</v>
      </c>
      <c r="N156" s="106">
        <v>0.1</v>
      </c>
      <c r="O156" s="424">
        <v>1.05</v>
      </c>
      <c r="P156" s="85">
        <v>21</v>
      </c>
      <c r="Q156" s="552"/>
      <c r="R156" s="553" t="s">
        <v>81</v>
      </c>
      <c r="S156" s="59">
        <v>147</v>
      </c>
      <c r="T156" s="115">
        <v>2263.4</v>
      </c>
      <c r="U156" s="614"/>
      <c r="V156" s="114">
        <v>11.55</v>
      </c>
      <c r="W156" s="114"/>
      <c r="X156" s="614"/>
      <c r="Y156" s="62">
        <v>11.55</v>
      </c>
      <c r="Z156" s="116">
        <v>33.452833333333338</v>
      </c>
      <c r="AA156" s="117"/>
      <c r="AB156" s="78"/>
      <c r="AC156" s="539">
        <v>44</v>
      </c>
      <c r="AD156" s="78" t="s">
        <v>82</v>
      </c>
      <c r="AE156" s="78">
        <v>0</v>
      </c>
      <c r="AF156" s="2">
        <v>2072</v>
      </c>
    </row>
    <row r="157" spans="1:32" ht="45">
      <c r="A157" s="242">
        <v>2073</v>
      </c>
      <c r="B157" s="243"/>
      <c r="C157" s="243" t="s">
        <v>192</v>
      </c>
      <c r="D157" s="277" t="s">
        <v>24</v>
      </c>
      <c r="E157" s="271">
        <v>35000</v>
      </c>
      <c r="F157" s="278">
        <v>42</v>
      </c>
      <c r="G157" s="273"/>
      <c r="H157" s="304">
        <v>37</v>
      </c>
      <c r="I157" s="304">
        <v>51</v>
      </c>
      <c r="J157" s="274">
        <v>150</v>
      </c>
      <c r="K157" s="275" t="s">
        <v>24</v>
      </c>
      <c r="L157" s="403">
        <v>12</v>
      </c>
      <c r="M157" s="394">
        <v>2500</v>
      </c>
      <c r="N157" s="420">
        <v>0.1</v>
      </c>
      <c r="O157" s="423">
        <v>1</v>
      </c>
      <c r="P157" s="403">
        <v>33</v>
      </c>
      <c r="Q157" s="554"/>
      <c r="R157" s="553" t="s">
        <v>81</v>
      </c>
      <c r="S157" s="84">
        <v>231</v>
      </c>
      <c r="T157" s="430">
        <v>3598</v>
      </c>
      <c r="U157" s="615"/>
      <c r="V157" s="304">
        <v>14</v>
      </c>
      <c r="W157" s="304"/>
      <c r="X157" s="615"/>
      <c r="Y157" s="439">
        <v>14</v>
      </c>
      <c r="Z157" s="460">
        <v>41.785333333333334</v>
      </c>
      <c r="AA157" s="473"/>
      <c r="AB157" s="524"/>
      <c r="AC157" s="540">
        <v>70</v>
      </c>
      <c r="AD157" s="524" t="s">
        <v>82</v>
      </c>
      <c r="AE157" s="524">
        <v>0</v>
      </c>
      <c r="AF157" s="2">
        <v>2073</v>
      </c>
    </row>
    <row r="158" spans="1:32" ht="45">
      <c r="A158" s="12">
        <v>2074</v>
      </c>
      <c r="B158" s="244"/>
      <c r="C158" s="244" t="s">
        <v>193</v>
      </c>
      <c r="D158" s="119" t="s">
        <v>24</v>
      </c>
      <c r="E158" s="112">
        <v>25000</v>
      </c>
      <c r="F158" s="213">
        <v>38</v>
      </c>
      <c r="G158" s="87"/>
      <c r="H158" s="114">
        <v>33</v>
      </c>
      <c r="I158" s="114">
        <v>46</v>
      </c>
      <c r="J158" s="269">
        <v>120</v>
      </c>
      <c r="K158" s="5" t="s">
        <v>24</v>
      </c>
      <c r="L158" s="85">
        <v>12</v>
      </c>
      <c r="M158" s="395">
        <v>2000</v>
      </c>
      <c r="N158" s="106">
        <v>0.1</v>
      </c>
      <c r="O158" s="424">
        <v>1.05</v>
      </c>
      <c r="P158" s="85">
        <v>22</v>
      </c>
      <c r="Q158" s="554">
        <v>0.02</v>
      </c>
      <c r="R158" s="553">
        <v>1461</v>
      </c>
      <c r="S158" s="59">
        <v>154</v>
      </c>
      <c r="T158" s="115">
        <v>2559</v>
      </c>
      <c r="U158" s="615">
        <v>13.358333333333333</v>
      </c>
      <c r="V158" s="114">
        <v>13.125</v>
      </c>
      <c r="W158" s="114"/>
      <c r="X158" s="615">
        <v>0.56000000000000005</v>
      </c>
      <c r="Y158" s="62">
        <v>13.125</v>
      </c>
      <c r="Z158" s="116">
        <v>37.895000000000003</v>
      </c>
      <c r="AA158" s="117"/>
      <c r="AB158" s="78"/>
      <c r="AC158" s="539">
        <v>50</v>
      </c>
      <c r="AD158" s="78" t="s">
        <v>82</v>
      </c>
      <c r="AE158" s="78">
        <v>0</v>
      </c>
      <c r="AF158" s="2">
        <v>2074</v>
      </c>
    </row>
    <row r="159" spans="1:32" ht="45">
      <c r="A159" s="242">
        <v>2075</v>
      </c>
      <c r="B159" s="243"/>
      <c r="C159" s="243" t="s">
        <v>194</v>
      </c>
      <c r="D159" s="277" t="s">
        <v>24</v>
      </c>
      <c r="E159" s="271">
        <v>54000</v>
      </c>
      <c r="F159" s="278">
        <v>55</v>
      </c>
      <c r="G159" s="273"/>
      <c r="H159" s="304">
        <v>47</v>
      </c>
      <c r="I159" s="304">
        <v>68</v>
      </c>
      <c r="J159" s="274">
        <v>150</v>
      </c>
      <c r="K159" s="275" t="s">
        <v>24</v>
      </c>
      <c r="L159" s="403">
        <v>12</v>
      </c>
      <c r="M159" s="394">
        <v>3000</v>
      </c>
      <c r="N159" s="420">
        <v>0.1</v>
      </c>
      <c r="O159" s="423">
        <v>0.75</v>
      </c>
      <c r="P159" s="403">
        <v>38</v>
      </c>
      <c r="Q159" s="554">
        <v>0.02</v>
      </c>
      <c r="R159" s="553">
        <v>2240.1999999999998</v>
      </c>
      <c r="S159" s="84">
        <v>266</v>
      </c>
      <c r="T159" s="430">
        <v>5460.8</v>
      </c>
      <c r="U159" s="615">
        <v>20.276666666666664</v>
      </c>
      <c r="V159" s="304">
        <v>13.5</v>
      </c>
      <c r="W159" s="304"/>
      <c r="X159" s="615">
        <v>0.56000000000000005</v>
      </c>
      <c r="Y159" s="439">
        <v>13.5</v>
      </c>
      <c r="Z159" s="460">
        <v>54.89586666666667</v>
      </c>
      <c r="AA159" s="473"/>
      <c r="AB159" s="524"/>
      <c r="AC159" s="540">
        <v>108</v>
      </c>
      <c r="AD159" s="524" t="s">
        <v>82</v>
      </c>
      <c r="AE159" s="524">
        <v>0</v>
      </c>
      <c r="AF159" s="2">
        <v>2075</v>
      </c>
    </row>
    <row r="160" spans="1:32" ht="15">
      <c r="A160" s="12">
        <v>2076</v>
      </c>
      <c r="B160" s="244"/>
      <c r="C160" s="244" t="s">
        <v>195</v>
      </c>
      <c r="D160" s="125"/>
      <c r="E160" s="112">
        <v>7400</v>
      </c>
      <c r="F160" s="213">
        <v>14.5</v>
      </c>
      <c r="G160" s="135"/>
      <c r="H160" s="136">
        <v>12</v>
      </c>
      <c r="I160" s="136">
        <v>18</v>
      </c>
      <c r="J160" s="269">
        <v>100</v>
      </c>
      <c r="K160" s="5" t="s">
        <v>24</v>
      </c>
      <c r="L160" s="85">
        <v>10</v>
      </c>
      <c r="M160" s="395">
        <v>1500</v>
      </c>
      <c r="N160" s="106">
        <v>0.1</v>
      </c>
      <c r="O160" s="424">
        <v>0.75</v>
      </c>
      <c r="P160" s="85">
        <v>17</v>
      </c>
      <c r="Q160" s="554">
        <v>0.02</v>
      </c>
      <c r="R160" s="553">
        <v>3603.8</v>
      </c>
      <c r="S160" s="65">
        <v>119</v>
      </c>
      <c r="T160" s="115">
        <v>941.87999999999988</v>
      </c>
      <c r="U160" s="615">
        <v>26.058666666666667</v>
      </c>
      <c r="V160" s="114">
        <v>3.7</v>
      </c>
      <c r="W160" s="114"/>
      <c r="X160" s="615">
        <v>0.56000000000000005</v>
      </c>
      <c r="Y160" s="62">
        <v>3.7</v>
      </c>
      <c r="Z160" s="116">
        <v>14.430680000000001</v>
      </c>
      <c r="AA160" s="149"/>
      <c r="AB160" s="78"/>
      <c r="AC160" s="539">
        <v>14.8</v>
      </c>
      <c r="AD160" s="78" t="s">
        <v>82</v>
      </c>
      <c r="AE160" s="78">
        <v>0</v>
      </c>
      <c r="AF160" s="2">
        <v>2076</v>
      </c>
    </row>
    <row r="161" spans="1:32" ht="45">
      <c r="A161" s="242">
        <v>2077</v>
      </c>
      <c r="B161" s="243"/>
      <c r="C161" s="243" t="s">
        <v>196</v>
      </c>
      <c r="D161" s="281"/>
      <c r="E161" s="271">
        <v>27000</v>
      </c>
      <c r="F161" s="278">
        <v>32</v>
      </c>
      <c r="G161" s="301"/>
      <c r="H161" s="304">
        <v>27</v>
      </c>
      <c r="I161" s="304">
        <v>41</v>
      </c>
      <c r="J161" s="274">
        <v>100</v>
      </c>
      <c r="K161" s="275" t="s">
        <v>24</v>
      </c>
      <c r="L161" s="403">
        <v>12</v>
      </c>
      <c r="M161" s="394">
        <v>4000</v>
      </c>
      <c r="N161" s="420">
        <v>0.25</v>
      </c>
      <c r="O161" s="423">
        <v>0.7</v>
      </c>
      <c r="P161" s="403">
        <v>20</v>
      </c>
      <c r="Q161" s="554">
        <v>0.04</v>
      </c>
      <c r="R161" s="553">
        <v>2435</v>
      </c>
      <c r="S161" s="564">
        <v>140</v>
      </c>
      <c r="T161" s="430">
        <v>2448.5</v>
      </c>
      <c r="U161" s="615">
        <v>21.991666666666667</v>
      </c>
      <c r="V161" s="304">
        <v>4.7249999999999996</v>
      </c>
      <c r="W161" s="304"/>
      <c r="X161" s="615">
        <v>1.1200000000000001</v>
      </c>
      <c r="Y161" s="439">
        <v>4.7249999999999996</v>
      </c>
      <c r="Z161" s="460">
        <v>32.131</v>
      </c>
      <c r="AA161" s="475"/>
      <c r="AB161" s="524"/>
      <c r="AC161" s="540">
        <v>54</v>
      </c>
      <c r="AD161" s="524" t="s">
        <v>82</v>
      </c>
      <c r="AE161" s="524">
        <v>0</v>
      </c>
      <c r="AF161" s="2">
        <v>2077</v>
      </c>
    </row>
    <row r="162" spans="1:32" ht="45">
      <c r="A162" s="12">
        <v>2078</v>
      </c>
      <c r="B162" s="244"/>
      <c r="C162" s="244" t="s">
        <v>197</v>
      </c>
      <c r="D162" s="119"/>
      <c r="E162" s="112">
        <v>2500</v>
      </c>
      <c r="F162" s="213">
        <v>21</v>
      </c>
      <c r="G162" s="87"/>
      <c r="H162" s="136">
        <v>17</v>
      </c>
      <c r="I162" s="114">
        <v>27</v>
      </c>
      <c r="J162" s="269">
        <v>50</v>
      </c>
      <c r="K162" s="5" t="s">
        <v>24</v>
      </c>
      <c r="L162" s="85">
        <v>3</v>
      </c>
      <c r="M162" s="395">
        <v>200</v>
      </c>
      <c r="N162" s="106">
        <v>0</v>
      </c>
      <c r="O162" s="424">
        <v>0.1</v>
      </c>
      <c r="P162" s="85">
        <v>1</v>
      </c>
      <c r="Q162" s="554">
        <v>0.04</v>
      </c>
      <c r="R162" s="553">
        <v>6233.6</v>
      </c>
      <c r="S162" s="59">
        <v>7</v>
      </c>
      <c r="T162" s="115">
        <v>890.33333333333337</v>
      </c>
      <c r="U162" s="615">
        <v>44.184000000000005</v>
      </c>
      <c r="V162" s="114">
        <v>1.25</v>
      </c>
      <c r="W162" s="114"/>
      <c r="X162" s="615">
        <v>1.1200000000000001</v>
      </c>
      <c r="Y162" s="62">
        <v>1.25</v>
      </c>
      <c r="Z162" s="116">
        <v>20.962333333333337</v>
      </c>
      <c r="AA162" s="117"/>
      <c r="AB162" s="78"/>
      <c r="AC162" s="539">
        <v>5</v>
      </c>
      <c r="AD162" s="78" t="s">
        <v>82</v>
      </c>
      <c r="AE162" s="78">
        <v>0</v>
      </c>
      <c r="AF162" s="2">
        <v>2078</v>
      </c>
    </row>
    <row r="163" spans="1:32" ht="45">
      <c r="A163" s="242">
        <v>2079</v>
      </c>
      <c r="B163" s="243"/>
      <c r="C163" s="243" t="s">
        <v>198</v>
      </c>
      <c r="D163" s="277" t="s">
        <v>24</v>
      </c>
      <c r="E163" s="271">
        <v>4000</v>
      </c>
      <c r="F163" s="278">
        <v>25</v>
      </c>
      <c r="G163" s="273"/>
      <c r="H163" s="304">
        <v>21</v>
      </c>
      <c r="I163" s="304">
        <v>33</v>
      </c>
      <c r="J163" s="274">
        <v>50</v>
      </c>
      <c r="K163" s="275" t="s">
        <v>24</v>
      </c>
      <c r="L163" s="403">
        <v>4</v>
      </c>
      <c r="M163" s="394">
        <v>300</v>
      </c>
      <c r="N163" s="420">
        <v>0</v>
      </c>
      <c r="O163" s="423">
        <v>0.1</v>
      </c>
      <c r="P163" s="403">
        <v>1</v>
      </c>
      <c r="Q163" s="554">
        <v>0.05</v>
      </c>
      <c r="R163" s="553">
        <v>854.24</v>
      </c>
      <c r="S163" s="84">
        <v>7</v>
      </c>
      <c r="T163" s="430">
        <v>1087</v>
      </c>
      <c r="U163" s="615">
        <v>9.8844000000000012</v>
      </c>
      <c r="V163" s="304">
        <v>1.3333333333333335</v>
      </c>
      <c r="W163" s="304"/>
      <c r="X163" s="615">
        <v>1.4000000000000001</v>
      </c>
      <c r="Y163" s="439">
        <v>1.3333333333333335</v>
      </c>
      <c r="Z163" s="460">
        <v>25.380666666666666</v>
      </c>
      <c r="AA163" s="473"/>
      <c r="AB163" s="524"/>
      <c r="AC163" s="540">
        <v>8</v>
      </c>
      <c r="AD163" s="524" t="s">
        <v>82</v>
      </c>
      <c r="AE163" s="524">
        <v>0</v>
      </c>
      <c r="AF163" s="2">
        <v>2079</v>
      </c>
    </row>
    <row r="164" spans="1:32" ht="15">
      <c r="A164" s="12"/>
      <c r="B164" s="244"/>
      <c r="C164" s="12"/>
      <c r="D164" s="63"/>
      <c r="E164" s="112"/>
      <c r="F164" s="120"/>
      <c r="G164" s="87"/>
      <c r="H164" s="114"/>
      <c r="I164" s="114"/>
      <c r="J164" s="269"/>
      <c r="K164" s="1"/>
      <c r="L164" s="85"/>
      <c r="M164" s="395"/>
      <c r="N164" s="106" t="s">
        <v>81</v>
      </c>
      <c r="O164" s="424" t="s">
        <v>81</v>
      </c>
      <c r="P164" s="85"/>
      <c r="Q164" s="554">
        <v>0.05</v>
      </c>
      <c r="R164" s="553">
        <v>2349</v>
      </c>
      <c r="S164" s="59"/>
      <c r="T164" s="115" t="s">
        <v>81</v>
      </c>
      <c r="U164" s="615">
        <v>25.43</v>
      </c>
      <c r="V164" s="114"/>
      <c r="W164" s="114"/>
      <c r="X164" s="615">
        <v>1.4000000000000001</v>
      </c>
      <c r="Y164" s="62" t="s">
        <v>81</v>
      </c>
      <c r="Z164" s="116"/>
      <c r="AA164" s="476"/>
      <c r="AB164" s="78"/>
      <c r="AC164" s="539" t="s">
        <v>81</v>
      </c>
      <c r="AD164" s="78" t="s">
        <v>81</v>
      </c>
      <c r="AE164" s="78"/>
      <c r="AF164" s="2" t="s">
        <v>81</v>
      </c>
    </row>
    <row r="165" spans="1:32" ht="28.5">
      <c r="A165" s="238">
        <v>2100</v>
      </c>
      <c r="B165" s="239"/>
      <c r="C165" s="240" t="s">
        <v>199</v>
      </c>
      <c r="D165" s="263"/>
      <c r="E165" s="264"/>
      <c r="F165" s="265"/>
      <c r="G165" s="266"/>
      <c r="H165" s="267"/>
      <c r="I165" s="267"/>
      <c r="J165" s="268"/>
      <c r="K165" s="268"/>
      <c r="L165" s="263"/>
      <c r="M165" s="268"/>
      <c r="N165" s="419" t="s">
        <v>81</v>
      </c>
      <c r="O165" s="425" t="s">
        <v>81</v>
      </c>
      <c r="P165" s="263"/>
      <c r="Q165" s="557">
        <v>0.02</v>
      </c>
      <c r="R165" s="553">
        <v>1452.7666666666667</v>
      </c>
      <c r="S165" s="561"/>
      <c r="T165" s="429" t="s">
        <v>81</v>
      </c>
      <c r="U165" s="615">
        <v>29.359333333333336</v>
      </c>
      <c r="V165" s="267"/>
      <c r="W165" s="267"/>
      <c r="X165" s="615">
        <v>0.56000000000000005</v>
      </c>
      <c r="Y165" s="440" t="s">
        <v>81</v>
      </c>
      <c r="Z165" s="459"/>
      <c r="AA165" s="472"/>
      <c r="AB165" s="523"/>
      <c r="AC165" s="538" t="s">
        <v>81</v>
      </c>
      <c r="AD165" s="523" t="s">
        <v>81</v>
      </c>
      <c r="AE165" s="523"/>
      <c r="AF165" s="2">
        <v>2100</v>
      </c>
    </row>
    <row r="166" spans="1:32" ht="15">
      <c r="A166" s="90"/>
      <c r="B166" s="241"/>
      <c r="C166" s="90"/>
      <c r="D166" s="119"/>
      <c r="E166" s="112"/>
      <c r="F166" s="120"/>
      <c r="G166" s="90"/>
      <c r="H166" s="114"/>
      <c r="I166" s="114"/>
      <c r="J166" s="269"/>
      <c r="K166" s="89"/>
      <c r="L166" s="90"/>
      <c r="M166" s="269"/>
      <c r="N166" s="106" t="s">
        <v>81</v>
      </c>
      <c r="O166" s="424" t="s">
        <v>81</v>
      </c>
      <c r="P166" s="89"/>
      <c r="Q166" s="557">
        <v>0.02</v>
      </c>
      <c r="R166" s="553">
        <v>1463.4</v>
      </c>
      <c r="S166" s="65"/>
      <c r="T166" s="115" t="s">
        <v>81</v>
      </c>
      <c r="U166" s="615">
        <v>29.624000000000002</v>
      </c>
      <c r="V166" s="114"/>
      <c r="W166" s="114"/>
      <c r="X166" s="615">
        <v>0.56000000000000005</v>
      </c>
      <c r="Y166" s="62" t="s">
        <v>81</v>
      </c>
      <c r="Z166" s="116"/>
      <c r="AA166" s="117"/>
      <c r="AB166" s="90"/>
      <c r="AC166" s="539" t="s">
        <v>81</v>
      </c>
      <c r="AD166" s="78" t="s">
        <v>81</v>
      </c>
      <c r="AE166" s="78"/>
      <c r="AF166" s="2" t="s">
        <v>81</v>
      </c>
    </row>
    <row r="167" spans="1:32" ht="15">
      <c r="A167" s="242">
        <v>2101</v>
      </c>
      <c r="B167" s="243"/>
      <c r="C167" s="243" t="s">
        <v>200</v>
      </c>
      <c r="D167" s="281">
        <v>50</v>
      </c>
      <c r="E167" s="271">
        <v>3600</v>
      </c>
      <c r="F167" s="282">
        <v>16</v>
      </c>
      <c r="G167" s="302">
        <v>32</v>
      </c>
      <c r="H167" s="347">
        <v>29</v>
      </c>
      <c r="I167" s="347">
        <v>36</v>
      </c>
      <c r="J167" s="284">
        <v>30</v>
      </c>
      <c r="K167" s="275" t="s">
        <v>24</v>
      </c>
      <c r="L167" s="403">
        <v>12</v>
      </c>
      <c r="M167" s="405">
        <v>1000</v>
      </c>
      <c r="N167" s="420">
        <v>0.25</v>
      </c>
      <c r="O167" s="423">
        <v>4.8499999999999996</v>
      </c>
      <c r="P167" s="403">
        <v>6</v>
      </c>
      <c r="Q167" s="554"/>
      <c r="R167" s="553" t="s">
        <v>81</v>
      </c>
      <c r="S167" s="84">
        <v>42</v>
      </c>
      <c r="T167" s="430">
        <v>349.79999999999995</v>
      </c>
      <c r="U167" s="615"/>
      <c r="V167" s="347">
        <v>17.46</v>
      </c>
      <c r="W167" s="304"/>
      <c r="X167" s="615"/>
      <c r="Y167" s="441">
        <v>17.46</v>
      </c>
      <c r="Z167" s="460">
        <v>16.015999999999998</v>
      </c>
      <c r="AA167" s="475">
        <v>32.031999999999996</v>
      </c>
      <c r="AB167" s="524"/>
      <c r="AC167" s="540">
        <v>7.2</v>
      </c>
      <c r="AD167" s="524" t="s">
        <v>134</v>
      </c>
      <c r="AE167" s="524">
        <v>0</v>
      </c>
      <c r="AF167" s="2">
        <v>2101</v>
      </c>
    </row>
    <row r="168" spans="1:32" ht="60">
      <c r="A168" s="12">
        <v>2102</v>
      </c>
      <c r="B168" s="244"/>
      <c r="C168" s="244" t="s">
        <v>201</v>
      </c>
      <c r="D168" s="125">
        <v>80</v>
      </c>
      <c r="E168" s="112">
        <v>7500</v>
      </c>
      <c r="F168" s="120">
        <v>22</v>
      </c>
      <c r="G168" s="219">
        <v>28</v>
      </c>
      <c r="H168" s="150">
        <v>24</v>
      </c>
      <c r="I168" s="127">
        <v>33</v>
      </c>
      <c r="J168" s="285">
        <v>50</v>
      </c>
      <c r="K168" s="5" t="s">
        <v>24</v>
      </c>
      <c r="L168" s="85">
        <v>12</v>
      </c>
      <c r="M168" s="404">
        <v>1500</v>
      </c>
      <c r="N168" s="106">
        <v>0.25</v>
      </c>
      <c r="O168" s="424">
        <v>2.2000000000000002</v>
      </c>
      <c r="P168" s="85">
        <v>9</v>
      </c>
      <c r="Q168" s="552"/>
      <c r="R168" s="553" t="s">
        <v>81</v>
      </c>
      <c r="S168" s="59">
        <v>63</v>
      </c>
      <c r="T168" s="115">
        <v>704.25</v>
      </c>
      <c r="U168" s="614"/>
      <c r="V168" s="127">
        <v>11</v>
      </c>
      <c r="W168" s="114"/>
      <c r="X168" s="614"/>
      <c r="Y168" s="69">
        <v>11</v>
      </c>
      <c r="Z168" s="116">
        <v>22.0748</v>
      </c>
      <c r="AA168" s="149">
        <v>27.593500000000002</v>
      </c>
      <c r="AB168" s="78"/>
      <c r="AC168" s="539">
        <v>15</v>
      </c>
      <c r="AD168" s="78" t="s">
        <v>134</v>
      </c>
      <c r="AE168" s="78">
        <v>0</v>
      </c>
      <c r="AF168" s="2">
        <v>2102</v>
      </c>
    </row>
    <row r="169" spans="1:32" ht="30">
      <c r="A169" s="242">
        <v>2104</v>
      </c>
      <c r="B169" s="243"/>
      <c r="C169" s="243" t="s">
        <v>202</v>
      </c>
      <c r="D169" s="281">
        <v>30</v>
      </c>
      <c r="E169" s="271">
        <v>1450</v>
      </c>
      <c r="F169" s="282">
        <v>7.1</v>
      </c>
      <c r="G169" s="302">
        <v>24</v>
      </c>
      <c r="H169" s="347">
        <v>21</v>
      </c>
      <c r="I169" s="347">
        <v>28</v>
      </c>
      <c r="J169" s="284">
        <v>15</v>
      </c>
      <c r="K169" s="275" t="s">
        <v>24</v>
      </c>
      <c r="L169" s="403">
        <v>12</v>
      </c>
      <c r="M169" s="284">
        <v>400</v>
      </c>
      <c r="N169" s="420">
        <v>0.25</v>
      </c>
      <c r="O169" s="423">
        <v>3</v>
      </c>
      <c r="P169" s="403">
        <v>5</v>
      </c>
      <c r="Q169" s="554"/>
      <c r="R169" s="553" t="s">
        <v>81</v>
      </c>
      <c r="S169" s="84">
        <v>35</v>
      </c>
      <c r="T169" s="430">
        <v>158.97499999999999</v>
      </c>
      <c r="U169" s="615"/>
      <c r="V169" s="347">
        <v>10.875</v>
      </c>
      <c r="W169" s="304"/>
      <c r="X169" s="615"/>
      <c r="Y169" s="441">
        <v>10.875</v>
      </c>
      <c r="Z169" s="460">
        <v>7.0861999999999998</v>
      </c>
      <c r="AA169" s="475">
        <v>23.620666666666668</v>
      </c>
      <c r="AB169" s="524"/>
      <c r="AC169" s="540">
        <v>2.9</v>
      </c>
      <c r="AD169" s="524" t="s">
        <v>134</v>
      </c>
      <c r="AE169" s="524">
        <v>0</v>
      </c>
      <c r="AF169" s="2">
        <v>2104</v>
      </c>
    </row>
    <row r="170" spans="1:32" ht="15">
      <c r="A170" s="12">
        <v>2106</v>
      </c>
      <c r="B170" s="244"/>
      <c r="C170" s="244" t="s">
        <v>203</v>
      </c>
      <c r="D170" s="125">
        <v>50</v>
      </c>
      <c r="E170" s="112">
        <v>6000</v>
      </c>
      <c r="F170" s="120">
        <v>15.5</v>
      </c>
      <c r="G170" s="219">
        <v>31</v>
      </c>
      <c r="H170" s="127">
        <v>27</v>
      </c>
      <c r="I170" s="127">
        <v>37</v>
      </c>
      <c r="J170" s="285">
        <v>35</v>
      </c>
      <c r="K170" s="5" t="s">
        <v>24</v>
      </c>
      <c r="L170" s="85">
        <v>12</v>
      </c>
      <c r="M170" s="285">
        <v>800</v>
      </c>
      <c r="N170" s="106">
        <v>0.25</v>
      </c>
      <c r="O170" s="424">
        <v>1.35</v>
      </c>
      <c r="P170" s="85">
        <v>15</v>
      </c>
      <c r="Q170" s="554">
        <v>0.5</v>
      </c>
      <c r="R170" s="553">
        <v>354.73333333333329</v>
      </c>
      <c r="S170" s="59">
        <v>105</v>
      </c>
      <c r="T170" s="115">
        <v>618</v>
      </c>
      <c r="U170" s="616">
        <v>13.451111111111111</v>
      </c>
      <c r="V170" s="127">
        <v>10.125</v>
      </c>
      <c r="W170" s="114"/>
      <c r="X170" s="616">
        <v>14</v>
      </c>
      <c r="Y170" s="69">
        <v>10.125</v>
      </c>
      <c r="Z170" s="116">
        <v>15.280178571428573</v>
      </c>
      <c r="AA170" s="149">
        <v>30.560357142857146</v>
      </c>
      <c r="AB170" s="78"/>
      <c r="AC170" s="539">
        <v>12</v>
      </c>
      <c r="AD170" s="78" t="s">
        <v>134</v>
      </c>
      <c r="AE170" s="78">
        <v>0</v>
      </c>
      <c r="AF170" s="2">
        <v>2106</v>
      </c>
    </row>
    <row r="171" spans="1:32" ht="30">
      <c r="A171" s="242">
        <v>2114</v>
      </c>
      <c r="B171" s="243"/>
      <c r="C171" s="243" t="s">
        <v>204</v>
      </c>
      <c r="D171" s="281">
        <v>60</v>
      </c>
      <c r="E171" s="271">
        <v>9600</v>
      </c>
      <c r="F171" s="282">
        <v>19.5</v>
      </c>
      <c r="G171" s="302">
        <v>32</v>
      </c>
      <c r="H171" s="347">
        <v>28</v>
      </c>
      <c r="I171" s="347">
        <v>39</v>
      </c>
      <c r="J171" s="284">
        <v>50</v>
      </c>
      <c r="K171" s="275" t="s">
        <v>24</v>
      </c>
      <c r="L171" s="403">
        <v>12</v>
      </c>
      <c r="M171" s="284">
        <v>1200</v>
      </c>
      <c r="N171" s="420">
        <v>0.25</v>
      </c>
      <c r="O171" s="423">
        <v>1.35</v>
      </c>
      <c r="P171" s="403">
        <v>15</v>
      </c>
      <c r="Q171" s="554">
        <v>0.25</v>
      </c>
      <c r="R171" s="553">
        <v>1095.5</v>
      </c>
      <c r="S171" s="84">
        <v>105</v>
      </c>
      <c r="T171" s="430">
        <v>925.80000000000007</v>
      </c>
      <c r="U171" s="616">
        <v>23.59</v>
      </c>
      <c r="V171" s="347">
        <v>10.8</v>
      </c>
      <c r="W171" s="304"/>
      <c r="X171" s="616">
        <v>7</v>
      </c>
      <c r="Y171" s="441">
        <v>10.8</v>
      </c>
      <c r="Z171" s="460">
        <v>19.348560000000003</v>
      </c>
      <c r="AA171" s="475">
        <v>32.247600000000006</v>
      </c>
      <c r="AB171" s="524"/>
      <c r="AC171" s="540">
        <v>19.2</v>
      </c>
      <c r="AD171" s="524" t="s">
        <v>134</v>
      </c>
      <c r="AE171" s="524">
        <v>0</v>
      </c>
      <c r="AF171" s="2">
        <v>2114</v>
      </c>
    </row>
    <row r="172" spans="1:32" ht="30">
      <c r="A172" s="12">
        <v>2107</v>
      </c>
      <c r="B172" s="244"/>
      <c r="C172" s="244" t="s">
        <v>205</v>
      </c>
      <c r="D172" s="125"/>
      <c r="E172" s="112">
        <v>3500</v>
      </c>
      <c r="F172" s="120"/>
      <c r="G172" s="219">
        <v>29</v>
      </c>
      <c r="H172" s="127">
        <v>25</v>
      </c>
      <c r="I172" s="127">
        <v>35</v>
      </c>
      <c r="J172" s="285">
        <v>20</v>
      </c>
      <c r="K172" s="5" t="s">
        <v>24</v>
      </c>
      <c r="L172" s="85">
        <v>12</v>
      </c>
      <c r="M172" s="285">
        <v>600</v>
      </c>
      <c r="N172" s="106">
        <v>0.25</v>
      </c>
      <c r="O172" s="424">
        <v>1.45</v>
      </c>
      <c r="P172" s="85">
        <v>8</v>
      </c>
      <c r="Q172" s="554">
        <v>0.2</v>
      </c>
      <c r="R172" s="553">
        <v>151.28333333333333</v>
      </c>
      <c r="S172" s="59">
        <v>56</v>
      </c>
      <c r="T172" s="115">
        <v>355.25</v>
      </c>
      <c r="U172" s="616">
        <v>12.612222222222222</v>
      </c>
      <c r="V172" s="127">
        <v>8.4583333333333321</v>
      </c>
      <c r="W172" s="114"/>
      <c r="X172" s="616">
        <v>5.6000000000000005</v>
      </c>
      <c r="Y172" s="69">
        <v>8.4583333333333321</v>
      </c>
      <c r="Z172" s="116"/>
      <c r="AA172" s="149">
        <v>28.842916666666667</v>
      </c>
      <c r="AB172" s="78"/>
      <c r="AC172" s="539">
        <v>7</v>
      </c>
      <c r="AD172" s="78" t="s">
        <v>134</v>
      </c>
      <c r="AE172" s="78">
        <v>0</v>
      </c>
      <c r="AF172" s="2">
        <v>2107</v>
      </c>
    </row>
    <row r="173" spans="1:32" ht="30">
      <c r="A173" s="242">
        <v>2108</v>
      </c>
      <c r="B173" s="243"/>
      <c r="C173" s="243" t="s">
        <v>206</v>
      </c>
      <c r="D173" s="277" t="s">
        <v>24</v>
      </c>
      <c r="E173" s="271">
        <v>2900</v>
      </c>
      <c r="F173" s="278">
        <v>5.4</v>
      </c>
      <c r="G173" s="273"/>
      <c r="H173" s="304">
        <v>4.5999999999999996</v>
      </c>
      <c r="I173" s="304">
        <v>6.6</v>
      </c>
      <c r="J173" s="274">
        <v>100</v>
      </c>
      <c r="K173" s="275" t="s">
        <v>24</v>
      </c>
      <c r="L173" s="403">
        <v>12</v>
      </c>
      <c r="M173" s="394">
        <v>4000</v>
      </c>
      <c r="N173" s="420">
        <v>0.25</v>
      </c>
      <c r="O173" s="423">
        <v>1.95</v>
      </c>
      <c r="P173" s="403">
        <v>14</v>
      </c>
      <c r="Q173" s="554">
        <v>0.2</v>
      </c>
      <c r="R173" s="553">
        <v>156.5</v>
      </c>
      <c r="S173" s="564">
        <v>98</v>
      </c>
      <c r="T173" s="430">
        <v>345.95</v>
      </c>
      <c r="U173" s="616">
        <v>12.966666666666667</v>
      </c>
      <c r="V173" s="304">
        <v>1.4137499999999998</v>
      </c>
      <c r="W173" s="304"/>
      <c r="X173" s="616">
        <v>5.6000000000000005</v>
      </c>
      <c r="Y173" s="439">
        <v>1.4137499999999998</v>
      </c>
      <c r="Z173" s="460">
        <v>5.3605749999999999</v>
      </c>
      <c r="AA173" s="473"/>
      <c r="AB173" s="524"/>
      <c r="AC173" s="540">
        <v>5.8</v>
      </c>
      <c r="AD173" s="524" t="s">
        <v>82</v>
      </c>
      <c r="AE173" s="524">
        <v>0</v>
      </c>
      <c r="AF173" s="2">
        <v>2108</v>
      </c>
    </row>
    <row r="174" spans="1:32" ht="15">
      <c r="A174" s="12">
        <v>2110</v>
      </c>
      <c r="B174" s="244"/>
      <c r="C174" s="244" t="s">
        <v>207</v>
      </c>
      <c r="D174" s="125" t="s">
        <v>24</v>
      </c>
      <c r="E174" s="112">
        <v>2300</v>
      </c>
      <c r="F174" s="120"/>
      <c r="G174" s="219">
        <v>88</v>
      </c>
      <c r="H174" s="114">
        <v>79</v>
      </c>
      <c r="I174" s="114">
        <v>104</v>
      </c>
      <c r="J174" s="285">
        <v>5</v>
      </c>
      <c r="K174" s="5" t="s">
        <v>24</v>
      </c>
      <c r="L174" s="85">
        <v>15</v>
      </c>
      <c r="M174" s="285">
        <v>150</v>
      </c>
      <c r="N174" s="106">
        <v>0.25</v>
      </c>
      <c r="O174" s="424">
        <v>2.4</v>
      </c>
      <c r="P174" s="85">
        <v>7</v>
      </c>
      <c r="Q174" s="554">
        <v>0.1</v>
      </c>
      <c r="R174" s="553">
        <v>584.26666666666665</v>
      </c>
      <c r="S174" s="65">
        <v>49</v>
      </c>
      <c r="T174" s="115">
        <v>216.89999999999998</v>
      </c>
      <c r="U174" s="616">
        <v>20.013333333333335</v>
      </c>
      <c r="V174" s="127">
        <v>36.799999999999997</v>
      </c>
      <c r="W174" s="114"/>
      <c r="X174" s="616">
        <v>2.8000000000000003</v>
      </c>
      <c r="Y174" s="69">
        <v>36.799999999999997</v>
      </c>
      <c r="Z174" s="116"/>
      <c r="AA174" s="149">
        <v>88.197999999999993</v>
      </c>
      <c r="AB174" s="78"/>
      <c r="AC174" s="539">
        <v>4.6000000000000005</v>
      </c>
      <c r="AD174" s="78" t="s">
        <v>134</v>
      </c>
      <c r="AE174" s="78">
        <v>0</v>
      </c>
      <c r="AF174" s="2">
        <v>2110</v>
      </c>
    </row>
    <row r="175" spans="1:32" ht="30">
      <c r="A175" s="565">
        <v>2115</v>
      </c>
      <c r="B175" s="566"/>
      <c r="C175" s="566" t="s">
        <v>208</v>
      </c>
      <c r="D175" s="567" t="s">
        <v>24</v>
      </c>
      <c r="E175" s="568">
        <v>4400</v>
      </c>
      <c r="F175" s="569">
        <v>10</v>
      </c>
      <c r="G175" s="570"/>
      <c r="H175" s="571">
        <v>8.6</v>
      </c>
      <c r="I175" s="571">
        <v>11.8</v>
      </c>
      <c r="J175" s="572">
        <v>80</v>
      </c>
      <c r="K175" s="573" t="s">
        <v>24</v>
      </c>
      <c r="L175" s="575">
        <v>12</v>
      </c>
      <c r="M175" s="576">
        <v>2000</v>
      </c>
      <c r="N175" s="574">
        <v>0.25</v>
      </c>
      <c r="O175" s="550">
        <v>1.6</v>
      </c>
      <c r="P175" s="575">
        <v>8</v>
      </c>
      <c r="Q175" s="554">
        <v>0.1</v>
      </c>
      <c r="R175" s="553">
        <v>365.16666666666669</v>
      </c>
      <c r="S175" s="578">
        <v>56</v>
      </c>
      <c r="T175" s="579">
        <v>432.20000000000005</v>
      </c>
      <c r="U175" s="616">
        <v>21.408333333333335</v>
      </c>
      <c r="V175" s="571">
        <v>3.5200000000000005</v>
      </c>
      <c r="W175" s="571"/>
      <c r="X175" s="616">
        <v>2.8000000000000003</v>
      </c>
      <c r="Y175" s="580">
        <v>3.5200000000000005</v>
      </c>
      <c r="Z175" s="465">
        <v>9.8147500000000019</v>
      </c>
      <c r="AA175" s="482"/>
      <c r="AB175" s="529"/>
      <c r="AC175" s="543">
        <v>8.8000000000000007</v>
      </c>
      <c r="AD175" s="529" t="s">
        <v>82</v>
      </c>
      <c r="AE175" s="529">
        <v>0</v>
      </c>
      <c r="AF175" s="2">
        <v>2115</v>
      </c>
    </row>
    <row r="176" spans="1:32" ht="15">
      <c r="A176" s="12">
        <v>2111</v>
      </c>
      <c r="B176" s="244"/>
      <c r="C176" s="244" t="s">
        <v>209</v>
      </c>
      <c r="D176" s="119" t="s">
        <v>24</v>
      </c>
      <c r="E176" s="112">
        <v>1500</v>
      </c>
      <c r="F176" s="213">
        <v>7</v>
      </c>
      <c r="G176" s="87"/>
      <c r="H176" s="114">
        <v>6.2</v>
      </c>
      <c r="I176" s="114">
        <v>8.8000000000000007</v>
      </c>
      <c r="J176" s="269">
        <v>40</v>
      </c>
      <c r="K176" s="5" t="s">
        <v>24</v>
      </c>
      <c r="L176" s="85">
        <v>12</v>
      </c>
      <c r="M176" s="395">
        <v>1000</v>
      </c>
      <c r="N176" s="106">
        <v>0.25</v>
      </c>
      <c r="O176" s="424">
        <v>1.4</v>
      </c>
      <c r="P176" s="85">
        <v>7</v>
      </c>
      <c r="Q176" s="554">
        <v>3.3300000000000003E-2</v>
      </c>
      <c r="R176" s="553">
        <v>302.56666666666666</v>
      </c>
      <c r="S176" s="65">
        <v>49</v>
      </c>
      <c r="T176" s="115">
        <v>177.25</v>
      </c>
      <c r="U176" s="615">
        <v>4.0636666666666663</v>
      </c>
      <c r="V176" s="114">
        <v>2.0999999999999996</v>
      </c>
      <c r="W176" s="114"/>
      <c r="X176" s="615">
        <v>0.93240000000000012</v>
      </c>
      <c r="Y176" s="62">
        <v>2.0999999999999996</v>
      </c>
      <c r="Z176" s="116">
        <v>7.1843750000000002</v>
      </c>
      <c r="AA176" s="117"/>
      <c r="AB176" s="78"/>
      <c r="AC176" s="539">
        <v>3</v>
      </c>
      <c r="AD176" s="78" t="s">
        <v>82</v>
      </c>
      <c r="AE176" s="78">
        <v>0</v>
      </c>
      <c r="AF176" s="2">
        <v>2111</v>
      </c>
    </row>
    <row r="177" spans="1:33" ht="15">
      <c r="A177" s="242">
        <v>2112</v>
      </c>
      <c r="B177" s="243"/>
      <c r="C177" s="243" t="s">
        <v>210</v>
      </c>
      <c r="D177" s="277" t="s">
        <v>24</v>
      </c>
      <c r="E177" s="271">
        <v>3800</v>
      </c>
      <c r="F177" s="278">
        <v>10</v>
      </c>
      <c r="G177" s="273"/>
      <c r="H177" s="304">
        <v>8.6999999999999993</v>
      </c>
      <c r="I177" s="304">
        <v>12.2</v>
      </c>
      <c r="J177" s="274">
        <v>60</v>
      </c>
      <c r="K177" s="275" t="s">
        <v>24</v>
      </c>
      <c r="L177" s="403">
        <v>12</v>
      </c>
      <c r="M177" s="394">
        <v>2000</v>
      </c>
      <c r="N177" s="420">
        <v>0.25</v>
      </c>
      <c r="O177" s="423">
        <v>1.7</v>
      </c>
      <c r="P177" s="403">
        <v>4</v>
      </c>
      <c r="Q177" s="554">
        <v>3.3300000000000003E-2</v>
      </c>
      <c r="R177" s="553">
        <v>563.4</v>
      </c>
      <c r="S177" s="564">
        <v>28</v>
      </c>
      <c r="T177" s="430">
        <v>352.90000000000003</v>
      </c>
      <c r="U177" s="615">
        <v>4.8546666666666658</v>
      </c>
      <c r="V177" s="304">
        <v>3.23</v>
      </c>
      <c r="W177" s="304"/>
      <c r="X177" s="615">
        <v>0.93240000000000012</v>
      </c>
      <c r="Y177" s="439">
        <v>3.23</v>
      </c>
      <c r="Z177" s="460">
        <v>10.022833333333335</v>
      </c>
      <c r="AA177" s="473"/>
      <c r="AB177" s="524"/>
      <c r="AC177" s="540">
        <v>7.6000000000000005</v>
      </c>
      <c r="AD177" s="524" t="s">
        <v>82</v>
      </c>
      <c r="AE177" s="524">
        <v>0</v>
      </c>
      <c r="AF177" s="2">
        <v>2112</v>
      </c>
    </row>
    <row r="178" spans="1:33" ht="15">
      <c r="A178" s="12">
        <v>2113</v>
      </c>
      <c r="B178" s="244"/>
      <c r="C178" s="244" t="s">
        <v>211</v>
      </c>
      <c r="D178" s="119" t="s">
        <v>24</v>
      </c>
      <c r="E178" s="112">
        <v>7200</v>
      </c>
      <c r="F178" s="213">
        <v>13.5</v>
      </c>
      <c r="G178" s="87"/>
      <c r="H178" s="114">
        <v>11.9</v>
      </c>
      <c r="I178" s="114">
        <v>16.3</v>
      </c>
      <c r="J178" s="269">
        <v>100</v>
      </c>
      <c r="K178" s="5" t="s">
        <v>24</v>
      </c>
      <c r="L178" s="85">
        <v>12</v>
      </c>
      <c r="M178" s="395">
        <v>2000</v>
      </c>
      <c r="N178" s="106">
        <v>0.1</v>
      </c>
      <c r="O178" s="424">
        <v>1.35</v>
      </c>
      <c r="P178" s="85">
        <v>8</v>
      </c>
      <c r="Q178" s="554">
        <v>0.5</v>
      </c>
      <c r="R178" s="553">
        <v>192.86666666666665</v>
      </c>
      <c r="S178" s="65">
        <v>56</v>
      </c>
      <c r="T178" s="115">
        <v>748.64</v>
      </c>
      <c r="U178" s="616">
        <v>49.25333333333333</v>
      </c>
      <c r="V178" s="114">
        <v>4.8600000000000003</v>
      </c>
      <c r="W178" s="114"/>
      <c r="X178" s="616">
        <v>14</v>
      </c>
      <c r="Y178" s="62">
        <v>4.8600000000000003</v>
      </c>
      <c r="Z178" s="116">
        <v>13.58104</v>
      </c>
      <c r="AA178" s="117"/>
      <c r="AB178" s="78"/>
      <c r="AC178" s="539">
        <v>14.4</v>
      </c>
      <c r="AD178" s="78" t="s">
        <v>82</v>
      </c>
      <c r="AE178" s="78">
        <v>0</v>
      </c>
      <c r="AF178" s="2">
        <v>2113</v>
      </c>
    </row>
    <row r="179" spans="1:33" ht="15">
      <c r="A179" s="12"/>
      <c r="B179" s="244"/>
      <c r="C179" s="244"/>
      <c r="D179" s="119"/>
      <c r="E179" s="112"/>
      <c r="F179" s="120"/>
      <c r="G179" s="87"/>
      <c r="H179" s="114"/>
      <c r="I179" s="114"/>
      <c r="J179" s="269"/>
      <c r="K179" s="1"/>
      <c r="L179" s="85"/>
      <c r="M179" s="395"/>
      <c r="N179" s="106" t="s">
        <v>81</v>
      </c>
      <c r="O179" s="424" t="s">
        <v>81</v>
      </c>
      <c r="P179" s="85"/>
      <c r="Q179" s="554">
        <v>0.05</v>
      </c>
      <c r="R179" s="553">
        <v>187.8</v>
      </c>
      <c r="S179" s="59"/>
      <c r="T179" s="115" t="s">
        <v>81</v>
      </c>
      <c r="U179" s="615">
        <v>6.01</v>
      </c>
      <c r="V179" s="114"/>
      <c r="W179" s="114"/>
      <c r="X179" s="615">
        <v>1.4000000000000001</v>
      </c>
      <c r="Y179" s="62" t="s">
        <v>81</v>
      </c>
      <c r="Z179" s="116"/>
      <c r="AA179" s="476"/>
      <c r="AB179" s="78"/>
      <c r="AC179" s="539" t="s">
        <v>81</v>
      </c>
      <c r="AD179" s="78" t="s">
        <v>81</v>
      </c>
      <c r="AE179" s="78"/>
      <c r="AF179" s="2" t="s">
        <v>81</v>
      </c>
    </row>
    <row r="180" spans="1:33" ht="71.25">
      <c r="A180" s="249"/>
      <c r="B180" s="250"/>
      <c r="C180" s="252" t="s">
        <v>212</v>
      </c>
      <c r="D180" s="305"/>
      <c r="E180" s="295"/>
      <c r="F180" s="296"/>
      <c r="G180" s="297"/>
      <c r="H180" s="298"/>
      <c r="I180" s="298"/>
      <c r="J180" s="299"/>
      <c r="K180" s="300"/>
      <c r="L180" s="406"/>
      <c r="M180" s="407"/>
      <c r="N180" s="421" t="s">
        <v>81</v>
      </c>
      <c r="O180" s="426" t="s">
        <v>81</v>
      </c>
      <c r="P180" s="406"/>
      <c r="Q180" s="554">
        <v>0.05</v>
      </c>
      <c r="R180" s="553">
        <v>333.86666666666667</v>
      </c>
      <c r="S180" s="563"/>
      <c r="T180" s="432" t="s">
        <v>81</v>
      </c>
      <c r="U180" s="615">
        <v>6.1377777777777771</v>
      </c>
      <c r="V180" s="298"/>
      <c r="W180" s="298"/>
      <c r="X180" s="615">
        <v>1.4000000000000001</v>
      </c>
      <c r="Y180" s="443" t="s">
        <v>81</v>
      </c>
      <c r="Z180" s="464"/>
      <c r="AA180" s="481"/>
      <c r="AB180" s="528"/>
      <c r="AC180" s="542" t="s">
        <v>81</v>
      </c>
      <c r="AD180" s="528" t="s">
        <v>81</v>
      </c>
      <c r="AE180" s="528"/>
      <c r="AF180" s="2" t="s">
        <v>81</v>
      </c>
    </row>
    <row r="181" spans="1:33" ht="15">
      <c r="A181" s="90"/>
      <c r="B181" s="241"/>
      <c r="C181" s="253"/>
      <c r="D181" s="119"/>
      <c r="E181" s="112"/>
      <c r="F181" s="120"/>
      <c r="G181" s="90"/>
      <c r="H181" s="114"/>
      <c r="I181" s="114"/>
      <c r="J181" s="269"/>
      <c r="K181" s="89"/>
      <c r="L181" s="90"/>
      <c r="M181" s="395"/>
      <c r="N181" s="106" t="s">
        <v>81</v>
      </c>
      <c r="O181" s="424" t="s">
        <v>81</v>
      </c>
      <c r="P181" s="89"/>
      <c r="Q181" s="554">
        <v>0.05</v>
      </c>
      <c r="R181" s="553">
        <v>740.76666666666665</v>
      </c>
      <c r="S181" s="59"/>
      <c r="T181" s="115" t="s">
        <v>81</v>
      </c>
      <c r="U181" s="615">
        <v>8.1096666666666675</v>
      </c>
      <c r="V181" s="114"/>
      <c r="W181" s="114"/>
      <c r="X181" s="615">
        <v>1.4000000000000001</v>
      </c>
      <c r="Y181" s="62" t="s">
        <v>81</v>
      </c>
      <c r="Z181" s="116"/>
      <c r="AA181" s="117"/>
      <c r="AB181" s="90"/>
      <c r="AC181" s="539" t="s">
        <v>81</v>
      </c>
      <c r="AD181" s="78" t="s">
        <v>81</v>
      </c>
      <c r="AE181" s="78"/>
      <c r="AF181" s="2" t="s">
        <v>81</v>
      </c>
    </row>
    <row r="182" spans="1:33" ht="28.5">
      <c r="A182" s="238">
        <v>3000</v>
      </c>
      <c r="B182" s="239" t="s">
        <v>83</v>
      </c>
      <c r="C182" s="240" t="s">
        <v>213</v>
      </c>
      <c r="D182" s="263"/>
      <c r="E182" s="264"/>
      <c r="F182" s="265"/>
      <c r="G182" s="266"/>
      <c r="H182" s="267"/>
      <c r="I182" s="267"/>
      <c r="J182" s="268"/>
      <c r="K182" s="268"/>
      <c r="L182" s="263"/>
      <c r="M182" s="268"/>
      <c r="N182" s="419" t="s">
        <v>81</v>
      </c>
      <c r="O182" s="425" t="s">
        <v>81</v>
      </c>
      <c r="P182" s="263"/>
      <c r="Q182" s="554"/>
      <c r="R182" s="553" t="s">
        <v>81</v>
      </c>
      <c r="S182" s="561"/>
      <c r="T182" s="429" t="s">
        <v>81</v>
      </c>
      <c r="U182" s="615"/>
      <c r="V182" s="267"/>
      <c r="W182" s="267"/>
      <c r="X182" s="615"/>
      <c r="Y182" s="440" t="s">
        <v>81</v>
      </c>
      <c r="Z182" s="459"/>
      <c r="AA182" s="472"/>
      <c r="AB182" s="523"/>
      <c r="AC182" s="538" t="s">
        <v>81</v>
      </c>
      <c r="AD182" s="523" t="s">
        <v>81</v>
      </c>
      <c r="AE182" s="523"/>
      <c r="AF182" s="2">
        <v>3000</v>
      </c>
    </row>
    <row r="183" spans="1:33" ht="15">
      <c r="A183" s="90"/>
      <c r="B183" s="241"/>
      <c r="C183" s="253"/>
      <c r="D183" s="119"/>
      <c r="E183" s="112"/>
      <c r="F183" s="120"/>
      <c r="G183" s="90"/>
      <c r="H183" s="114"/>
      <c r="I183" s="114"/>
      <c r="J183" s="269"/>
      <c r="K183" s="89"/>
      <c r="L183" s="90"/>
      <c r="M183" s="269"/>
      <c r="N183" s="106" t="s">
        <v>81</v>
      </c>
      <c r="O183" s="424" t="s">
        <v>81</v>
      </c>
      <c r="P183" s="89"/>
      <c r="Q183" s="554"/>
      <c r="R183" s="553" t="s">
        <v>81</v>
      </c>
      <c r="S183" s="65"/>
      <c r="T183" s="115" t="s">
        <v>81</v>
      </c>
      <c r="U183" s="615"/>
      <c r="V183" s="114"/>
      <c r="W183" s="114"/>
      <c r="X183" s="615"/>
      <c r="Y183" s="62" t="s">
        <v>81</v>
      </c>
      <c r="Z183" s="116"/>
      <c r="AA183" s="117"/>
      <c r="AB183" s="90"/>
      <c r="AC183" s="539" t="s">
        <v>81</v>
      </c>
      <c r="AD183" s="78" t="s">
        <v>81</v>
      </c>
      <c r="AE183" s="78"/>
      <c r="AF183" s="2" t="s">
        <v>81</v>
      </c>
    </row>
    <row r="184" spans="1:33" ht="15">
      <c r="A184" s="242">
        <v>3001</v>
      </c>
      <c r="B184" s="243" t="s">
        <v>83</v>
      </c>
      <c r="C184" s="243" t="s">
        <v>214</v>
      </c>
      <c r="D184" s="306">
        <v>1</v>
      </c>
      <c r="E184" s="271">
        <v>7300</v>
      </c>
      <c r="F184" s="307">
        <v>22</v>
      </c>
      <c r="G184" s="308">
        <v>3.7</v>
      </c>
      <c r="H184" s="581">
        <v>3.1</v>
      </c>
      <c r="I184" s="581">
        <v>4.8</v>
      </c>
      <c r="J184" s="309">
        <v>300</v>
      </c>
      <c r="K184" s="275" t="s">
        <v>24</v>
      </c>
      <c r="L184" s="403">
        <v>18</v>
      </c>
      <c r="M184" s="311">
        <v>21000</v>
      </c>
      <c r="N184" s="420">
        <v>0.25</v>
      </c>
      <c r="O184" s="423">
        <v>1.6</v>
      </c>
      <c r="P184" s="403">
        <v>54</v>
      </c>
      <c r="Q184" s="554"/>
      <c r="R184" s="553" t="s">
        <v>81</v>
      </c>
      <c r="S184" s="84">
        <v>378</v>
      </c>
      <c r="T184" s="430">
        <v>850.06666666666683</v>
      </c>
      <c r="U184" s="615"/>
      <c r="V184" s="581">
        <v>0.55619047619047624</v>
      </c>
      <c r="W184" s="304"/>
      <c r="X184" s="615"/>
      <c r="Y184" s="444">
        <v>0.55619047619047624</v>
      </c>
      <c r="Z184" s="460">
        <v>3.7287206349206361</v>
      </c>
      <c r="AA184" s="460">
        <v>3.7287206349206361</v>
      </c>
      <c r="AB184" s="524">
        <v>6</v>
      </c>
      <c r="AC184" s="540">
        <v>14.6</v>
      </c>
      <c r="AD184" s="524" t="s">
        <v>215</v>
      </c>
      <c r="AE184" s="524">
        <v>0</v>
      </c>
      <c r="AF184" s="2">
        <v>3001</v>
      </c>
    </row>
    <row r="185" spans="1:33" ht="30">
      <c r="A185" s="12">
        <v>3002</v>
      </c>
      <c r="B185" s="247" t="s">
        <v>83</v>
      </c>
      <c r="C185" s="244" t="s">
        <v>216</v>
      </c>
      <c r="D185" s="138">
        <v>1</v>
      </c>
      <c r="E185" s="112">
        <v>17500</v>
      </c>
      <c r="F185" s="113">
        <v>43</v>
      </c>
      <c r="G185" s="225">
        <v>6.1</v>
      </c>
      <c r="H185" s="140">
        <v>5.0999999999999996</v>
      </c>
      <c r="I185" s="140">
        <v>7.7</v>
      </c>
      <c r="J185" s="310">
        <v>350</v>
      </c>
      <c r="K185" s="5" t="s">
        <v>24</v>
      </c>
      <c r="L185" s="85">
        <v>18</v>
      </c>
      <c r="M185" s="312">
        <v>30000</v>
      </c>
      <c r="N185" s="106">
        <v>0.25</v>
      </c>
      <c r="O185" s="424">
        <v>2.1</v>
      </c>
      <c r="P185" s="85">
        <v>54</v>
      </c>
      <c r="Q185" s="552"/>
      <c r="R185" s="553" t="s">
        <v>81</v>
      </c>
      <c r="S185" s="59">
        <v>378</v>
      </c>
      <c r="T185" s="115">
        <v>1509.6666666666665</v>
      </c>
      <c r="U185" s="614"/>
      <c r="V185" s="140">
        <v>1.2250000000000001</v>
      </c>
      <c r="W185" s="114"/>
      <c r="X185" s="614"/>
      <c r="Y185" s="73">
        <v>1.2250000000000001</v>
      </c>
      <c r="Z185" s="116">
        <v>6.0921666666666656</v>
      </c>
      <c r="AA185" s="116">
        <v>6.0921666666666656</v>
      </c>
      <c r="AB185" s="78">
        <v>7</v>
      </c>
      <c r="AC185" s="539">
        <v>35</v>
      </c>
      <c r="AD185" s="78" t="s">
        <v>215</v>
      </c>
      <c r="AE185" s="78">
        <v>0</v>
      </c>
      <c r="AF185" s="2">
        <v>3002</v>
      </c>
    </row>
    <row r="186" spans="1:33" ht="15">
      <c r="A186" s="242">
        <v>3003</v>
      </c>
      <c r="B186" s="243" t="s">
        <v>83</v>
      </c>
      <c r="C186" s="243" t="s">
        <v>217</v>
      </c>
      <c r="D186" s="306">
        <v>1</v>
      </c>
      <c r="E186" s="271">
        <v>12000</v>
      </c>
      <c r="F186" s="307">
        <v>41</v>
      </c>
      <c r="G186" s="308">
        <v>8.1999999999999993</v>
      </c>
      <c r="H186" s="581">
        <v>6.9</v>
      </c>
      <c r="I186" s="581">
        <v>10.5</v>
      </c>
      <c r="J186" s="311">
        <v>200</v>
      </c>
      <c r="K186" s="275" t="s">
        <v>24</v>
      </c>
      <c r="L186" s="403">
        <v>18</v>
      </c>
      <c r="M186" s="311">
        <v>25000</v>
      </c>
      <c r="N186" s="420">
        <v>0.25</v>
      </c>
      <c r="O186" s="423">
        <v>3.1</v>
      </c>
      <c r="P186" s="403">
        <v>59</v>
      </c>
      <c r="Q186" s="554"/>
      <c r="R186" s="553" t="s">
        <v>81</v>
      </c>
      <c r="S186" s="84">
        <v>413</v>
      </c>
      <c r="T186" s="430">
        <v>1189</v>
      </c>
      <c r="U186" s="615"/>
      <c r="V186" s="581">
        <v>1.488</v>
      </c>
      <c r="W186" s="304"/>
      <c r="X186" s="615"/>
      <c r="Y186" s="444">
        <v>1.488</v>
      </c>
      <c r="Z186" s="460">
        <v>8.1763000000000012</v>
      </c>
      <c r="AA186" s="460">
        <v>8.1763000000000012</v>
      </c>
      <c r="AB186" s="524">
        <v>5</v>
      </c>
      <c r="AC186" s="540">
        <v>24</v>
      </c>
      <c r="AD186" s="524" t="s">
        <v>215</v>
      </c>
      <c r="AE186" s="524">
        <v>0</v>
      </c>
      <c r="AF186" s="2">
        <v>3003</v>
      </c>
    </row>
    <row r="187" spans="1:33" ht="30">
      <c r="A187" s="12">
        <v>3004</v>
      </c>
      <c r="B187" s="247" t="s">
        <v>83</v>
      </c>
      <c r="C187" s="244" t="s">
        <v>218</v>
      </c>
      <c r="D187" s="138">
        <v>1</v>
      </c>
      <c r="E187" s="112">
        <v>17000</v>
      </c>
      <c r="F187" s="113">
        <v>53</v>
      </c>
      <c r="G187" s="225">
        <v>10.6</v>
      </c>
      <c r="H187" s="140">
        <v>9</v>
      </c>
      <c r="I187" s="140">
        <v>13.5</v>
      </c>
      <c r="J187" s="312">
        <v>200</v>
      </c>
      <c r="K187" s="5" t="s">
        <v>24</v>
      </c>
      <c r="L187" s="85">
        <v>18</v>
      </c>
      <c r="M187" s="312">
        <v>25000</v>
      </c>
      <c r="N187" s="106">
        <v>0.25</v>
      </c>
      <c r="O187" s="424">
        <v>3.1</v>
      </c>
      <c r="P187" s="85">
        <v>59</v>
      </c>
      <c r="Q187" s="554">
        <v>1.111E-2</v>
      </c>
      <c r="R187" s="553">
        <v>483.01666666666665</v>
      </c>
      <c r="S187" s="59">
        <v>413</v>
      </c>
      <c r="T187" s="115">
        <v>1512.3333333333335</v>
      </c>
      <c r="U187" s="618">
        <v>2.9187222222222222</v>
      </c>
      <c r="V187" s="140">
        <v>2.1080000000000001</v>
      </c>
      <c r="W187" s="114"/>
      <c r="X187" s="618">
        <v>0.31108000000000002</v>
      </c>
      <c r="Y187" s="73">
        <v>2.1080000000000001</v>
      </c>
      <c r="Z187" s="116">
        <v>10.636633333333336</v>
      </c>
      <c r="AA187" s="116">
        <v>10.636633333333336</v>
      </c>
      <c r="AB187" s="78">
        <v>5</v>
      </c>
      <c r="AC187" s="539">
        <v>34</v>
      </c>
      <c r="AD187" s="78" t="s">
        <v>215</v>
      </c>
      <c r="AE187" s="78">
        <v>0</v>
      </c>
      <c r="AF187" s="2">
        <v>3004</v>
      </c>
    </row>
    <row r="188" spans="1:33" ht="15">
      <c r="A188" s="242">
        <v>3005</v>
      </c>
      <c r="B188" s="243" t="s">
        <v>83</v>
      </c>
      <c r="C188" s="243" t="s">
        <v>219</v>
      </c>
      <c r="D188" s="306">
        <v>1</v>
      </c>
      <c r="E188" s="271">
        <v>15000</v>
      </c>
      <c r="F188" s="307">
        <v>45</v>
      </c>
      <c r="G188" s="308">
        <v>5.7</v>
      </c>
      <c r="H188" s="581">
        <v>4.7</v>
      </c>
      <c r="I188" s="581">
        <v>7.2</v>
      </c>
      <c r="J188" s="311">
        <v>350</v>
      </c>
      <c r="K188" s="275" t="s">
        <v>24</v>
      </c>
      <c r="L188" s="403">
        <v>18</v>
      </c>
      <c r="M188" s="311">
        <v>35000</v>
      </c>
      <c r="N188" s="420">
        <v>0.25</v>
      </c>
      <c r="O188" s="423">
        <v>2.4</v>
      </c>
      <c r="P188" s="403">
        <v>67</v>
      </c>
      <c r="Q188" s="557">
        <v>1.6667000000000001E-2</v>
      </c>
      <c r="R188" s="553">
        <v>1091.75</v>
      </c>
      <c r="S188" s="84">
        <v>469</v>
      </c>
      <c r="T188" s="430">
        <v>1439</v>
      </c>
      <c r="U188" s="618">
        <v>4.2935714285714282</v>
      </c>
      <c r="V188" s="581">
        <v>1.0285714285714285</v>
      </c>
      <c r="W188" s="304"/>
      <c r="X188" s="618">
        <v>0.46667600000000004</v>
      </c>
      <c r="Y188" s="444">
        <v>1.0285714285714285</v>
      </c>
      <c r="Z188" s="460">
        <v>5.6539999999999999</v>
      </c>
      <c r="AA188" s="460">
        <v>5.6539999999999999</v>
      </c>
      <c r="AB188" s="524">
        <v>8</v>
      </c>
      <c r="AC188" s="540">
        <v>30</v>
      </c>
      <c r="AD188" s="524" t="s">
        <v>215</v>
      </c>
      <c r="AE188" s="524">
        <v>0</v>
      </c>
      <c r="AF188" s="2">
        <v>3005</v>
      </c>
    </row>
    <row r="189" spans="1:33" ht="30">
      <c r="A189" s="12">
        <v>3006</v>
      </c>
      <c r="B189" s="247" t="s">
        <v>83</v>
      </c>
      <c r="C189" s="244" t="s">
        <v>220</v>
      </c>
      <c r="D189" s="138">
        <v>1</v>
      </c>
      <c r="E189" s="112">
        <v>21500</v>
      </c>
      <c r="F189" s="113">
        <v>60</v>
      </c>
      <c r="G189" s="225">
        <v>7.5</v>
      </c>
      <c r="H189" s="140">
        <v>6.3</v>
      </c>
      <c r="I189" s="140">
        <v>9.4</v>
      </c>
      <c r="J189" s="312">
        <v>350</v>
      </c>
      <c r="K189" s="5" t="s">
        <v>24</v>
      </c>
      <c r="L189" s="85">
        <v>18</v>
      </c>
      <c r="M189" s="312">
        <v>35000</v>
      </c>
      <c r="N189" s="106">
        <v>0.25</v>
      </c>
      <c r="O189" s="424">
        <v>2.4</v>
      </c>
      <c r="P189" s="85">
        <v>67</v>
      </c>
      <c r="Q189" s="554">
        <v>1.111E-2</v>
      </c>
      <c r="R189" s="553">
        <v>794</v>
      </c>
      <c r="S189" s="59">
        <v>469</v>
      </c>
      <c r="T189" s="115">
        <v>1859.3333333333335</v>
      </c>
      <c r="U189" s="618">
        <v>6.1550000000000002</v>
      </c>
      <c r="V189" s="140">
        <v>1.4742857142857144</v>
      </c>
      <c r="W189" s="114"/>
      <c r="X189" s="618">
        <v>0.31108000000000002</v>
      </c>
      <c r="Y189" s="73">
        <v>1.4742857142857144</v>
      </c>
      <c r="Z189" s="116">
        <v>7.4653333333333345</v>
      </c>
      <c r="AA189" s="116">
        <v>7.4653333333333345</v>
      </c>
      <c r="AB189" s="78">
        <v>8</v>
      </c>
      <c r="AC189" s="539">
        <v>43</v>
      </c>
      <c r="AD189" s="78" t="s">
        <v>215</v>
      </c>
      <c r="AE189" s="78">
        <v>0</v>
      </c>
      <c r="AF189" s="2">
        <v>3006</v>
      </c>
      <c r="AG189" s="1"/>
    </row>
    <row r="190" spans="1:33" ht="15">
      <c r="A190" s="242">
        <v>3007</v>
      </c>
      <c r="B190" s="243" t="s">
        <v>83</v>
      </c>
      <c r="C190" s="243" t="s">
        <v>221</v>
      </c>
      <c r="D190" s="306">
        <v>1</v>
      </c>
      <c r="E190" s="271">
        <v>19000</v>
      </c>
      <c r="F190" s="307">
        <v>49</v>
      </c>
      <c r="G190" s="308">
        <v>4.9000000000000004</v>
      </c>
      <c r="H190" s="581">
        <v>4.0999999999999996</v>
      </c>
      <c r="I190" s="581">
        <v>6.1</v>
      </c>
      <c r="J190" s="311">
        <v>500</v>
      </c>
      <c r="K190" s="275" t="s">
        <v>24</v>
      </c>
      <c r="L190" s="403">
        <v>18</v>
      </c>
      <c r="M190" s="311">
        <v>40000</v>
      </c>
      <c r="N190" s="420">
        <v>0.25</v>
      </c>
      <c r="O190" s="423">
        <v>1.9</v>
      </c>
      <c r="P190" s="403">
        <v>75</v>
      </c>
      <c r="Q190" s="557">
        <v>1.6667000000000001E-2</v>
      </c>
      <c r="R190" s="553">
        <v>1091.75</v>
      </c>
      <c r="S190" s="84">
        <v>525</v>
      </c>
      <c r="T190" s="430">
        <v>1753.6666666666665</v>
      </c>
      <c r="U190" s="618">
        <v>7.6887499999999998</v>
      </c>
      <c r="V190" s="581">
        <v>0.90249999999999997</v>
      </c>
      <c r="W190" s="304"/>
      <c r="X190" s="618">
        <v>0.46667600000000004</v>
      </c>
      <c r="Y190" s="444">
        <v>0.90249999999999997</v>
      </c>
      <c r="Z190" s="460">
        <v>4.8508166666666668</v>
      </c>
      <c r="AA190" s="460">
        <v>4.8508166666666668</v>
      </c>
      <c r="AB190" s="524">
        <v>10</v>
      </c>
      <c r="AC190" s="540">
        <v>38</v>
      </c>
      <c r="AD190" s="524" t="s">
        <v>215</v>
      </c>
      <c r="AE190" s="524">
        <v>0</v>
      </c>
      <c r="AF190" s="2">
        <v>3007</v>
      </c>
      <c r="AG190" s="104"/>
    </row>
    <row r="191" spans="1:33" ht="30">
      <c r="A191" s="12">
        <v>3008</v>
      </c>
      <c r="B191" s="247" t="s">
        <v>83</v>
      </c>
      <c r="C191" s="244" t="s">
        <v>222</v>
      </c>
      <c r="D191" s="138">
        <v>1</v>
      </c>
      <c r="E191" s="112">
        <v>26000</v>
      </c>
      <c r="F191" s="113">
        <v>57</v>
      </c>
      <c r="G191" s="225">
        <v>5.7</v>
      </c>
      <c r="H191" s="140">
        <v>4.8</v>
      </c>
      <c r="I191" s="140">
        <v>7.1</v>
      </c>
      <c r="J191" s="312">
        <v>550</v>
      </c>
      <c r="K191" s="5" t="s">
        <v>24</v>
      </c>
      <c r="L191" s="85">
        <v>18</v>
      </c>
      <c r="M191" s="312">
        <v>40000</v>
      </c>
      <c r="N191" s="106">
        <v>0.25</v>
      </c>
      <c r="O191" s="424">
        <v>1.75</v>
      </c>
      <c r="P191" s="85">
        <v>75</v>
      </c>
      <c r="Q191" s="554">
        <v>1.111E-2</v>
      </c>
      <c r="R191" s="553">
        <v>959.41666666666663</v>
      </c>
      <c r="S191" s="59">
        <v>525</v>
      </c>
      <c r="T191" s="115">
        <v>2206.333333333333</v>
      </c>
      <c r="U191" s="618">
        <v>4.1640476190476186</v>
      </c>
      <c r="V191" s="140">
        <v>1.1375</v>
      </c>
      <c r="W191" s="114"/>
      <c r="X191" s="618">
        <v>0.31108000000000002</v>
      </c>
      <c r="Y191" s="73">
        <v>1.1375</v>
      </c>
      <c r="Z191" s="116">
        <v>5.6639166666666663</v>
      </c>
      <c r="AA191" s="116">
        <v>5.6639166666666663</v>
      </c>
      <c r="AB191" s="78">
        <v>10</v>
      </c>
      <c r="AC191" s="539">
        <v>52</v>
      </c>
      <c r="AD191" s="78" t="s">
        <v>215</v>
      </c>
      <c r="AE191" s="78">
        <v>0</v>
      </c>
      <c r="AF191" s="2">
        <v>3008</v>
      </c>
      <c r="AG191" s="90"/>
    </row>
    <row r="192" spans="1:33" ht="30">
      <c r="A192" s="242">
        <v>3009</v>
      </c>
      <c r="B192" s="243" t="s">
        <v>83</v>
      </c>
      <c r="C192" s="243" t="s">
        <v>223</v>
      </c>
      <c r="D192" s="306">
        <v>1</v>
      </c>
      <c r="E192" s="271">
        <v>32000</v>
      </c>
      <c r="F192" s="307">
        <v>59</v>
      </c>
      <c r="G192" s="308">
        <v>3.9</v>
      </c>
      <c r="H192" s="581">
        <v>3.4</v>
      </c>
      <c r="I192" s="581">
        <v>4.9000000000000004</v>
      </c>
      <c r="J192" s="311">
        <v>1000</v>
      </c>
      <c r="K192" s="275" t="s">
        <v>24</v>
      </c>
      <c r="L192" s="403">
        <v>18</v>
      </c>
      <c r="M192" s="311">
        <v>60000</v>
      </c>
      <c r="N192" s="420">
        <v>0.25</v>
      </c>
      <c r="O192" s="423">
        <v>1.85</v>
      </c>
      <c r="P192" s="403">
        <v>75</v>
      </c>
      <c r="Q192" s="557">
        <v>1.6667000000000001E-2</v>
      </c>
      <c r="R192" s="553">
        <v>1356.4166666666665</v>
      </c>
      <c r="S192" s="84">
        <v>525</v>
      </c>
      <c r="T192" s="430">
        <v>2594.333333333333</v>
      </c>
      <c r="U192" s="618">
        <v>5.3326190476190476</v>
      </c>
      <c r="V192" s="581">
        <v>0.98666666666666669</v>
      </c>
      <c r="W192" s="304"/>
      <c r="X192" s="618">
        <v>0.46667600000000004</v>
      </c>
      <c r="Y192" s="444">
        <v>0.98666666666666669</v>
      </c>
      <c r="Z192" s="460">
        <v>3.9391000000000003</v>
      </c>
      <c r="AA192" s="460">
        <v>3.9391000000000003</v>
      </c>
      <c r="AB192" s="524">
        <v>15</v>
      </c>
      <c r="AC192" s="540">
        <v>64</v>
      </c>
      <c r="AD192" s="524" t="s">
        <v>215</v>
      </c>
      <c r="AE192" s="524">
        <v>0</v>
      </c>
      <c r="AF192" s="2">
        <v>3009</v>
      </c>
      <c r="AG192" s="1"/>
    </row>
    <row r="193" spans="1:33" ht="45">
      <c r="A193" s="12">
        <v>3010</v>
      </c>
      <c r="B193" s="247" t="s">
        <v>83</v>
      </c>
      <c r="C193" s="244" t="s">
        <v>224</v>
      </c>
      <c r="D193" s="138">
        <v>1</v>
      </c>
      <c r="E193" s="112">
        <v>27000</v>
      </c>
      <c r="F193" s="113">
        <v>53</v>
      </c>
      <c r="G193" s="225">
        <v>5.3</v>
      </c>
      <c r="H193" s="140">
        <v>4.5</v>
      </c>
      <c r="I193" s="140">
        <v>6.6</v>
      </c>
      <c r="J193" s="312">
        <v>600</v>
      </c>
      <c r="K193" s="5" t="s">
        <v>24</v>
      </c>
      <c r="L193" s="85">
        <v>18</v>
      </c>
      <c r="M193" s="312">
        <v>40000</v>
      </c>
      <c r="N193" s="106">
        <v>0.25</v>
      </c>
      <c r="O193" s="424">
        <v>1.65</v>
      </c>
      <c r="P193" s="85">
        <v>66</v>
      </c>
      <c r="Q193" s="554">
        <v>1.111E-2</v>
      </c>
      <c r="R193" s="553">
        <v>1257.1666666666665</v>
      </c>
      <c r="S193" s="59">
        <v>462</v>
      </c>
      <c r="T193" s="115">
        <v>2208</v>
      </c>
      <c r="U193" s="618">
        <v>3.640333333333333</v>
      </c>
      <c r="V193" s="140">
        <v>1.11375</v>
      </c>
      <c r="W193" s="114"/>
      <c r="X193" s="618">
        <v>0.31108000000000002</v>
      </c>
      <c r="Y193" s="73">
        <v>1.11375</v>
      </c>
      <c r="Z193" s="116">
        <v>5.2731250000000003</v>
      </c>
      <c r="AA193" s="116">
        <v>5.2731250000000003</v>
      </c>
      <c r="AB193" s="78">
        <v>10</v>
      </c>
      <c r="AC193" s="539">
        <v>54</v>
      </c>
      <c r="AD193" s="78" t="s">
        <v>215</v>
      </c>
      <c r="AE193" s="78">
        <v>0</v>
      </c>
      <c r="AF193" s="2">
        <v>3010</v>
      </c>
      <c r="AG193" s="1"/>
    </row>
    <row r="194" spans="1:33" ht="45">
      <c r="A194" s="242">
        <v>3011</v>
      </c>
      <c r="B194" s="243" t="s">
        <v>83</v>
      </c>
      <c r="C194" s="243" t="s">
        <v>225</v>
      </c>
      <c r="D194" s="306">
        <v>1</v>
      </c>
      <c r="E194" s="271">
        <v>36000</v>
      </c>
      <c r="F194" s="307">
        <v>52</v>
      </c>
      <c r="G194" s="308">
        <v>3.5</v>
      </c>
      <c r="H194" s="581">
        <v>3</v>
      </c>
      <c r="I194" s="581">
        <v>4.4000000000000004</v>
      </c>
      <c r="J194" s="311">
        <v>1200</v>
      </c>
      <c r="K194" s="275" t="s">
        <v>24</v>
      </c>
      <c r="L194" s="403">
        <v>18</v>
      </c>
      <c r="M194" s="311">
        <v>60000</v>
      </c>
      <c r="N194" s="420">
        <v>0.25</v>
      </c>
      <c r="O194" s="423">
        <v>1.3</v>
      </c>
      <c r="P194" s="403">
        <v>77</v>
      </c>
      <c r="Q194" s="557">
        <v>1.6667000000000001E-2</v>
      </c>
      <c r="R194" s="553">
        <v>1588</v>
      </c>
      <c r="S194" s="84">
        <v>539</v>
      </c>
      <c r="T194" s="430">
        <v>2867</v>
      </c>
      <c r="U194" s="618">
        <v>3.9290909090909092</v>
      </c>
      <c r="V194" s="581">
        <v>0.78</v>
      </c>
      <c r="W194" s="304"/>
      <c r="X194" s="618">
        <v>0.46667600000000004</v>
      </c>
      <c r="Y194" s="444">
        <v>0.78</v>
      </c>
      <c r="Z194" s="460">
        <v>3.4860833333333332</v>
      </c>
      <c r="AA194" s="460">
        <v>3.4860833333333332</v>
      </c>
      <c r="AB194" s="524">
        <v>15</v>
      </c>
      <c r="AC194" s="540">
        <v>72</v>
      </c>
      <c r="AD194" s="524" t="s">
        <v>215</v>
      </c>
      <c r="AE194" s="524">
        <v>0</v>
      </c>
      <c r="AF194" s="2">
        <v>3011</v>
      </c>
      <c r="AG194" s="1"/>
    </row>
    <row r="195" spans="1:33" ht="15">
      <c r="A195" s="12">
        <v>3012</v>
      </c>
      <c r="B195" s="247" t="s">
        <v>83</v>
      </c>
      <c r="C195" s="244" t="s">
        <v>226</v>
      </c>
      <c r="D195" s="138">
        <v>1</v>
      </c>
      <c r="E195" s="112">
        <v>2500</v>
      </c>
      <c r="F195" s="113">
        <v>17</v>
      </c>
      <c r="G195" s="225">
        <v>11.5</v>
      </c>
      <c r="H195" s="140">
        <v>9.4</v>
      </c>
      <c r="I195" s="140">
        <v>15</v>
      </c>
      <c r="J195" s="312">
        <v>50</v>
      </c>
      <c r="K195" s="5" t="s">
        <v>24</v>
      </c>
      <c r="L195" s="85">
        <v>15</v>
      </c>
      <c r="M195" s="312">
        <v>2000</v>
      </c>
      <c r="N195" s="106">
        <v>0.25</v>
      </c>
      <c r="O195" s="424">
        <v>0.8</v>
      </c>
      <c r="P195" s="85">
        <v>13</v>
      </c>
      <c r="Q195" s="557">
        <v>1.6667000000000001E-2</v>
      </c>
      <c r="R195" s="553">
        <v>2051.166666666667</v>
      </c>
      <c r="S195" s="59">
        <v>91</v>
      </c>
      <c r="T195" s="115">
        <v>473.5</v>
      </c>
      <c r="U195" s="618">
        <v>2.6381666666666668</v>
      </c>
      <c r="V195" s="140">
        <v>1</v>
      </c>
      <c r="W195" s="114"/>
      <c r="X195" s="618">
        <v>0.46667600000000004</v>
      </c>
      <c r="Y195" s="73">
        <v>1</v>
      </c>
      <c r="Z195" s="116">
        <v>11.517000000000001</v>
      </c>
      <c r="AA195" s="116">
        <v>11.517000000000001</v>
      </c>
      <c r="AB195" s="78">
        <v>1.5</v>
      </c>
      <c r="AC195" s="539">
        <v>205</v>
      </c>
      <c r="AD195" s="78" t="s">
        <v>215</v>
      </c>
      <c r="AE195" s="78">
        <v>0</v>
      </c>
      <c r="AF195" s="2">
        <v>3012</v>
      </c>
      <c r="AG195" s="1"/>
    </row>
    <row r="196" spans="1:33" ht="45">
      <c r="A196" s="242">
        <v>3013</v>
      </c>
      <c r="B196" s="243"/>
      <c r="C196" s="243" t="s">
        <v>227</v>
      </c>
      <c r="D196" s="306">
        <v>3</v>
      </c>
      <c r="E196" s="271">
        <v>45000</v>
      </c>
      <c r="F196" s="282">
        <v>22</v>
      </c>
      <c r="G196" s="273"/>
      <c r="H196" s="304">
        <v>19</v>
      </c>
      <c r="I196" s="304">
        <v>28</v>
      </c>
      <c r="J196" s="274">
        <v>250</v>
      </c>
      <c r="K196" s="275"/>
      <c r="L196" s="403">
        <v>15</v>
      </c>
      <c r="M196" s="394">
        <v>10000</v>
      </c>
      <c r="N196" s="420">
        <v>0.25</v>
      </c>
      <c r="O196" s="423">
        <v>1.1000000000000001</v>
      </c>
      <c r="P196" s="403">
        <v>71</v>
      </c>
      <c r="Q196" s="557">
        <v>1.6667000000000001E-2</v>
      </c>
      <c r="R196" s="553">
        <v>1654.1666666666667</v>
      </c>
      <c r="S196" s="84">
        <v>497</v>
      </c>
      <c r="T196" s="430">
        <v>3782</v>
      </c>
      <c r="U196" s="618">
        <v>3.6102777777777781</v>
      </c>
      <c r="V196" s="304">
        <v>4.95</v>
      </c>
      <c r="W196" s="304"/>
      <c r="X196" s="618">
        <v>0.46667600000000004</v>
      </c>
      <c r="Y196" s="439">
        <v>4.95</v>
      </c>
      <c r="Z196" s="460">
        <v>22.085800000000003</v>
      </c>
      <c r="AA196" s="473"/>
      <c r="AB196" s="524"/>
      <c r="AC196" s="540">
        <v>90</v>
      </c>
      <c r="AD196" s="524" t="s">
        <v>82</v>
      </c>
      <c r="AE196" s="524">
        <v>0</v>
      </c>
      <c r="AF196" s="2">
        <v>3013</v>
      </c>
      <c r="AG196" s="1"/>
    </row>
    <row r="197" spans="1:33" ht="45">
      <c r="A197" s="164">
        <v>3014</v>
      </c>
      <c r="B197" s="244"/>
      <c r="C197" s="247" t="s">
        <v>228</v>
      </c>
      <c r="D197" s="172">
        <v>1.5</v>
      </c>
      <c r="E197" s="112">
        <v>4000</v>
      </c>
      <c r="F197" s="120">
        <v>7</v>
      </c>
      <c r="G197" s="226">
        <v>4.9000000000000004</v>
      </c>
      <c r="H197" s="143">
        <v>4.4000000000000004</v>
      </c>
      <c r="I197" s="143">
        <v>5.8</v>
      </c>
      <c r="J197" s="313">
        <v>200</v>
      </c>
      <c r="K197" s="5" t="s">
        <v>24</v>
      </c>
      <c r="L197" s="85">
        <v>15</v>
      </c>
      <c r="M197" s="313">
        <v>5000</v>
      </c>
      <c r="N197" s="106">
        <v>0.1</v>
      </c>
      <c r="O197" s="424">
        <v>2.5499999999999998</v>
      </c>
      <c r="P197" s="85">
        <v>23</v>
      </c>
      <c r="Q197" s="557">
        <v>1.6667000000000001E-2</v>
      </c>
      <c r="R197" s="553">
        <v>2382</v>
      </c>
      <c r="S197" s="59">
        <v>161</v>
      </c>
      <c r="T197" s="115">
        <v>485.8</v>
      </c>
      <c r="U197" s="618">
        <v>2.4941666666666666</v>
      </c>
      <c r="V197" s="143">
        <v>2.04</v>
      </c>
      <c r="W197" s="114"/>
      <c r="X197" s="618">
        <v>0.46667600000000004</v>
      </c>
      <c r="Y197" s="67">
        <v>2.04</v>
      </c>
      <c r="Z197" s="147"/>
      <c r="AA197" s="163">
        <v>4.9159000000000006</v>
      </c>
      <c r="AB197" s="78">
        <v>32</v>
      </c>
      <c r="AC197" s="539">
        <v>8</v>
      </c>
      <c r="AD197" s="78" t="s">
        <v>229</v>
      </c>
      <c r="AE197" s="78">
        <v>0</v>
      </c>
      <c r="AF197" s="2">
        <v>3014</v>
      </c>
      <c r="AG197" s="1"/>
    </row>
    <row r="198" spans="1:33" ht="15">
      <c r="A198" s="90"/>
      <c r="B198" s="241"/>
      <c r="C198" s="90"/>
      <c r="D198" s="138"/>
      <c r="E198" s="112"/>
      <c r="F198" s="120"/>
      <c r="G198" s="141"/>
      <c r="H198" s="114"/>
      <c r="I198" s="114"/>
      <c r="J198" s="269"/>
      <c r="K198" s="89"/>
      <c r="L198" s="90"/>
      <c r="M198" s="269"/>
      <c r="N198" s="106" t="s">
        <v>81</v>
      </c>
      <c r="O198" s="424" t="s">
        <v>81</v>
      </c>
      <c r="P198" s="89"/>
      <c r="Q198" s="554">
        <v>1.111E-2</v>
      </c>
      <c r="R198" s="553">
        <v>230.95</v>
      </c>
      <c r="S198" s="65"/>
      <c r="T198" s="115" t="s">
        <v>81</v>
      </c>
      <c r="U198" s="618">
        <v>10.562999999999999</v>
      </c>
      <c r="V198" s="114"/>
      <c r="W198" s="114"/>
      <c r="X198" s="618">
        <v>0.31108000000000002</v>
      </c>
      <c r="Y198" s="62" t="s">
        <v>81</v>
      </c>
      <c r="Z198" s="116"/>
      <c r="AA198" s="163"/>
      <c r="AB198" s="90"/>
      <c r="AC198" s="539" t="s">
        <v>81</v>
      </c>
      <c r="AD198" s="78" t="s">
        <v>81</v>
      </c>
      <c r="AE198" s="78"/>
      <c r="AF198" s="2" t="s">
        <v>81</v>
      </c>
      <c r="AG198" s="1"/>
    </row>
    <row r="199" spans="1:33" ht="42.75">
      <c r="A199" s="238">
        <v>3020</v>
      </c>
      <c r="B199" s="239" t="s">
        <v>83</v>
      </c>
      <c r="C199" s="240" t="s">
        <v>230</v>
      </c>
      <c r="D199" s="263"/>
      <c r="E199" s="264"/>
      <c r="F199" s="265"/>
      <c r="G199" s="266"/>
      <c r="H199" s="267"/>
      <c r="I199" s="267"/>
      <c r="J199" s="268"/>
      <c r="K199" s="268"/>
      <c r="L199" s="263"/>
      <c r="M199" s="268"/>
      <c r="N199" s="419" t="s">
        <v>81</v>
      </c>
      <c r="O199" s="425" t="s">
        <v>81</v>
      </c>
      <c r="P199" s="263"/>
      <c r="Q199" s="554">
        <v>0.05</v>
      </c>
      <c r="R199" s="553">
        <v>2831</v>
      </c>
      <c r="S199" s="561"/>
      <c r="T199" s="429" t="s">
        <v>81</v>
      </c>
      <c r="U199" s="615">
        <v>15.888</v>
      </c>
      <c r="V199" s="267"/>
      <c r="W199" s="267"/>
      <c r="X199" s="615">
        <v>1.4000000000000001</v>
      </c>
      <c r="Y199" s="440" t="s">
        <v>81</v>
      </c>
      <c r="Z199" s="459"/>
      <c r="AA199" s="472"/>
      <c r="AB199" s="523"/>
      <c r="AC199" s="538" t="s">
        <v>81</v>
      </c>
      <c r="AD199" s="523" t="s">
        <v>81</v>
      </c>
      <c r="AE199" s="523"/>
      <c r="AF199" s="2">
        <v>3020</v>
      </c>
      <c r="AG199" s="1"/>
    </row>
    <row r="200" spans="1:33" ht="15">
      <c r="A200" s="90"/>
      <c r="B200" s="241"/>
      <c r="C200" s="90"/>
      <c r="D200" s="138"/>
      <c r="E200" s="112"/>
      <c r="F200" s="120"/>
      <c r="G200" s="141"/>
      <c r="H200" s="114"/>
      <c r="I200" s="114"/>
      <c r="J200" s="269"/>
      <c r="K200" s="89"/>
      <c r="L200" s="90"/>
      <c r="M200" s="269"/>
      <c r="N200" s="106" t="s">
        <v>81</v>
      </c>
      <c r="O200" s="424" t="s">
        <v>81</v>
      </c>
      <c r="P200" s="89"/>
      <c r="Q200" s="554"/>
      <c r="R200" s="553" t="s">
        <v>81</v>
      </c>
      <c r="S200" s="65"/>
      <c r="T200" s="115" t="s">
        <v>81</v>
      </c>
      <c r="U200" s="615"/>
      <c r="V200" s="114"/>
      <c r="W200" s="114"/>
      <c r="X200" s="615"/>
      <c r="Y200" s="62" t="s">
        <v>81</v>
      </c>
      <c r="Z200" s="116"/>
      <c r="AA200" s="163"/>
      <c r="AB200" s="90"/>
      <c r="AC200" s="539" t="s">
        <v>81</v>
      </c>
      <c r="AD200" s="78" t="s">
        <v>81</v>
      </c>
      <c r="AE200" s="78"/>
      <c r="AF200" s="2" t="s">
        <v>81</v>
      </c>
      <c r="AG200" s="1"/>
    </row>
    <row r="201" spans="1:33" ht="30">
      <c r="A201" s="242">
        <v>3021</v>
      </c>
      <c r="B201" s="243" t="s">
        <v>83</v>
      </c>
      <c r="C201" s="243" t="s">
        <v>231</v>
      </c>
      <c r="D201" s="306">
        <v>1</v>
      </c>
      <c r="E201" s="271">
        <v>35000</v>
      </c>
      <c r="F201" s="307">
        <v>48</v>
      </c>
      <c r="G201" s="308">
        <v>4</v>
      </c>
      <c r="H201" s="581">
        <v>3.4</v>
      </c>
      <c r="I201" s="581">
        <v>5</v>
      </c>
      <c r="J201" s="311">
        <v>1000</v>
      </c>
      <c r="K201" s="275" t="s">
        <v>24</v>
      </c>
      <c r="L201" s="403">
        <v>18</v>
      </c>
      <c r="M201" s="311">
        <v>60000</v>
      </c>
      <c r="N201" s="420">
        <v>0.25</v>
      </c>
      <c r="O201" s="423">
        <v>1.45</v>
      </c>
      <c r="P201" s="403">
        <v>72</v>
      </c>
      <c r="Q201" s="552"/>
      <c r="R201" s="553" t="s">
        <v>81</v>
      </c>
      <c r="S201" s="84">
        <v>504</v>
      </c>
      <c r="T201" s="430">
        <v>2767.333333333333</v>
      </c>
      <c r="U201" s="614"/>
      <c r="V201" s="581">
        <v>0.84583333333333333</v>
      </c>
      <c r="W201" s="304"/>
      <c r="X201" s="614"/>
      <c r="Y201" s="444">
        <v>0.84583333333333333</v>
      </c>
      <c r="Z201" s="460">
        <v>3.9744833333333336</v>
      </c>
      <c r="AA201" s="483">
        <v>3.9744833333333336</v>
      </c>
      <c r="AB201" s="524">
        <v>12</v>
      </c>
      <c r="AC201" s="540">
        <v>70</v>
      </c>
      <c r="AD201" s="524" t="s">
        <v>215</v>
      </c>
      <c r="AE201" s="524">
        <v>0</v>
      </c>
      <c r="AF201" s="2">
        <v>3021</v>
      </c>
      <c r="AG201" s="1"/>
    </row>
    <row r="202" spans="1:33" ht="30">
      <c r="A202" s="12">
        <v>3022</v>
      </c>
      <c r="B202" s="244" t="s">
        <v>83</v>
      </c>
      <c r="C202" s="244" t="s">
        <v>232</v>
      </c>
      <c r="D202" s="138">
        <v>1</v>
      </c>
      <c r="E202" s="112">
        <v>40000</v>
      </c>
      <c r="F202" s="113">
        <v>57</v>
      </c>
      <c r="G202" s="225">
        <v>3.8</v>
      </c>
      <c r="H202" s="140">
        <v>3.2</v>
      </c>
      <c r="I202" s="140">
        <v>4.7</v>
      </c>
      <c r="J202" s="312">
        <v>1200</v>
      </c>
      <c r="K202" s="5" t="s">
        <v>24</v>
      </c>
      <c r="L202" s="85">
        <v>18</v>
      </c>
      <c r="M202" s="312">
        <v>75000</v>
      </c>
      <c r="N202" s="106">
        <v>0.25</v>
      </c>
      <c r="O202" s="424">
        <v>1.5</v>
      </c>
      <c r="P202" s="85">
        <v>81</v>
      </c>
      <c r="Q202" s="554"/>
      <c r="R202" s="553" t="s">
        <v>81</v>
      </c>
      <c r="S202" s="59">
        <v>567</v>
      </c>
      <c r="T202" s="115">
        <v>3153.666666666667</v>
      </c>
      <c r="U202" s="615"/>
      <c r="V202" s="140">
        <v>0.8</v>
      </c>
      <c r="W202" s="114"/>
      <c r="X202" s="615"/>
      <c r="Y202" s="73">
        <v>0.8</v>
      </c>
      <c r="Z202" s="116">
        <v>3.7708611111111119</v>
      </c>
      <c r="AA202" s="202">
        <v>3.7708611111111119</v>
      </c>
      <c r="AB202" s="78">
        <v>15</v>
      </c>
      <c r="AC202" s="539">
        <v>80</v>
      </c>
      <c r="AD202" s="78" t="s">
        <v>215</v>
      </c>
      <c r="AE202" s="78">
        <v>0</v>
      </c>
      <c r="AF202" s="2">
        <v>3022</v>
      </c>
      <c r="AG202" s="1"/>
    </row>
    <row r="203" spans="1:33" ht="30">
      <c r="A203" s="242">
        <v>3023</v>
      </c>
      <c r="B203" s="243" t="s">
        <v>83</v>
      </c>
      <c r="C203" s="243" t="s">
        <v>233</v>
      </c>
      <c r="D203" s="306">
        <v>1</v>
      </c>
      <c r="E203" s="271">
        <v>79000</v>
      </c>
      <c r="F203" s="307">
        <v>84</v>
      </c>
      <c r="G203" s="308">
        <v>4.2</v>
      </c>
      <c r="H203" s="581">
        <v>3.6</v>
      </c>
      <c r="I203" s="581">
        <v>5.3</v>
      </c>
      <c r="J203" s="311">
        <v>2000</v>
      </c>
      <c r="K203" s="275" t="s">
        <v>24</v>
      </c>
      <c r="L203" s="403">
        <v>18</v>
      </c>
      <c r="M203" s="311">
        <v>100000</v>
      </c>
      <c r="N203" s="420">
        <v>0.25</v>
      </c>
      <c r="O203" s="423">
        <v>1.1499999999999999</v>
      </c>
      <c r="P203" s="403">
        <v>108</v>
      </c>
      <c r="Q203" s="557">
        <v>0.01</v>
      </c>
      <c r="R203" s="553">
        <v>2249.666666666667</v>
      </c>
      <c r="S203" s="84">
        <v>756</v>
      </c>
      <c r="T203" s="430">
        <v>5864.6666666666661</v>
      </c>
      <c r="U203" s="618">
        <v>2.8216666666666668</v>
      </c>
      <c r="V203" s="581">
        <v>0.90849999999999997</v>
      </c>
      <c r="W203" s="304"/>
      <c r="X203" s="618">
        <v>0.28000000000000003</v>
      </c>
      <c r="Y203" s="444">
        <v>0.90849999999999997</v>
      </c>
      <c r="Z203" s="460">
        <v>4.2249166666666671</v>
      </c>
      <c r="AA203" s="483">
        <v>4.2249166666666671</v>
      </c>
      <c r="AB203" s="524">
        <v>20</v>
      </c>
      <c r="AC203" s="540">
        <v>158</v>
      </c>
      <c r="AD203" s="524" t="s">
        <v>215</v>
      </c>
      <c r="AE203" s="524">
        <v>0</v>
      </c>
      <c r="AF203" s="2">
        <v>3023</v>
      </c>
      <c r="AG203" s="1"/>
    </row>
    <row r="204" spans="1:33" ht="45">
      <c r="A204" s="12">
        <v>3025</v>
      </c>
      <c r="B204" s="244" t="s">
        <v>83</v>
      </c>
      <c r="C204" s="244" t="s">
        <v>234</v>
      </c>
      <c r="D204" s="138">
        <v>1</v>
      </c>
      <c r="E204" s="112">
        <v>69000</v>
      </c>
      <c r="F204" s="113">
        <v>41</v>
      </c>
      <c r="G204" s="225">
        <v>4.0999999999999996</v>
      </c>
      <c r="H204" s="140">
        <v>3.6</v>
      </c>
      <c r="I204" s="140">
        <v>5</v>
      </c>
      <c r="J204" s="312">
        <v>2500</v>
      </c>
      <c r="K204" s="5" t="s">
        <v>24</v>
      </c>
      <c r="L204" s="85">
        <v>18</v>
      </c>
      <c r="M204" s="312">
        <v>60000</v>
      </c>
      <c r="N204" s="106">
        <v>0.1</v>
      </c>
      <c r="O204" s="424">
        <v>1.3</v>
      </c>
      <c r="P204" s="85">
        <v>110</v>
      </c>
      <c r="Q204" s="557">
        <v>0.01</v>
      </c>
      <c r="R204" s="553">
        <v>2712.833333333333</v>
      </c>
      <c r="S204" s="59">
        <v>770</v>
      </c>
      <c r="T204" s="115">
        <v>5682.8</v>
      </c>
      <c r="U204" s="618">
        <v>2.8015277777777774</v>
      </c>
      <c r="V204" s="140">
        <v>1.4949999999999999</v>
      </c>
      <c r="W204" s="114"/>
      <c r="X204" s="618">
        <v>0.28000000000000003</v>
      </c>
      <c r="Y204" s="73">
        <v>1.4949999999999999</v>
      </c>
      <c r="Z204" s="116">
        <v>4.1449319999999998</v>
      </c>
      <c r="AA204" s="202">
        <v>4.1449319999999998</v>
      </c>
      <c r="AB204" s="78">
        <v>10</v>
      </c>
      <c r="AC204" s="539">
        <v>138</v>
      </c>
      <c r="AD204" s="78" t="s">
        <v>215</v>
      </c>
      <c r="AE204" s="78">
        <v>0</v>
      </c>
      <c r="AF204" s="2">
        <v>3025</v>
      </c>
      <c r="AG204" s="1"/>
    </row>
    <row r="205" spans="1:33" ht="45">
      <c r="A205" s="12">
        <v>3026</v>
      </c>
      <c r="B205" s="244" t="s">
        <v>83</v>
      </c>
      <c r="C205" s="244" t="s">
        <v>235</v>
      </c>
      <c r="D205" s="138">
        <v>1</v>
      </c>
      <c r="E205" s="112">
        <v>94000</v>
      </c>
      <c r="F205" s="113">
        <v>42</v>
      </c>
      <c r="G205" s="225">
        <v>4.2</v>
      </c>
      <c r="H205" s="140">
        <v>3.7</v>
      </c>
      <c r="I205" s="140">
        <v>5.0999999999999996</v>
      </c>
      <c r="J205" s="312">
        <v>3200</v>
      </c>
      <c r="K205" s="5" t="s">
        <v>24</v>
      </c>
      <c r="L205" s="85">
        <v>18</v>
      </c>
      <c r="M205" s="312">
        <v>75000</v>
      </c>
      <c r="N205" s="106">
        <v>0.1</v>
      </c>
      <c r="O205" s="424">
        <v>1.2</v>
      </c>
      <c r="P205" s="85">
        <v>110</v>
      </c>
      <c r="Q205" s="557">
        <v>0.01</v>
      </c>
      <c r="R205" s="553">
        <v>5491.8333333333339</v>
      </c>
      <c r="S205" s="59">
        <v>770</v>
      </c>
      <c r="T205" s="115">
        <v>7462.8</v>
      </c>
      <c r="U205" s="618">
        <v>3.2069166666666669</v>
      </c>
      <c r="V205" s="140">
        <v>1.504</v>
      </c>
      <c r="W205" s="114"/>
      <c r="X205" s="618">
        <v>0.28000000000000003</v>
      </c>
      <c r="Y205" s="73">
        <v>1.504</v>
      </c>
      <c r="Z205" s="116">
        <v>4.2197374999999999</v>
      </c>
      <c r="AA205" s="202">
        <v>4.2197374999999999</v>
      </c>
      <c r="AB205" s="78">
        <v>10</v>
      </c>
      <c r="AC205" s="539">
        <v>188</v>
      </c>
      <c r="AD205" s="78" t="s">
        <v>215</v>
      </c>
      <c r="AE205" s="78">
        <v>0</v>
      </c>
      <c r="AF205" s="2">
        <v>3026</v>
      </c>
    </row>
    <row r="206" spans="1:33" ht="15">
      <c r="A206" s="90"/>
      <c r="B206" s="241"/>
      <c r="C206" s="90"/>
      <c r="D206" s="138"/>
      <c r="E206" s="112"/>
      <c r="F206" s="120"/>
      <c r="G206" s="141"/>
      <c r="H206" s="114"/>
      <c r="I206" s="114"/>
      <c r="J206" s="269"/>
      <c r="K206" s="89"/>
      <c r="L206" s="90"/>
      <c r="M206" s="269"/>
      <c r="N206" s="106" t="s">
        <v>81</v>
      </c>
      <c r="O206" s="424" t="s">
        <v>81</v>
      </c>
      <c r="P206" s="89"/>
      <c r="Q206" s="556">
        <v>5.0000000000000001E-3</v>
      </c>
      <c r="R206" s="553">
        <v>3475.2</v>
      </c>
      <c r="S206" s="65"/>
      <c r="T206" s="115" t="s">
        <v>81</v>
      </c>
      <c r="U206" s="618">
        <v>1.73648</v>
      </c>
      <c r="V206" s="114"/>
      <c r="W206" s="114"/>
      <c r="X206" s="618">
        <v>0.14000000000000001</v>
      </c>
      <c r="Y206" s="62" t="s">
        <v>81</v>
      </c>
      <c r="Z206" s="116"/>
      <c r="AA206" s="163"/>
      <c r="AB206" s="90"/>
      <c r="AC206" s="539" t="s">
        <v>81</v>
      </c>
      <c r="AD206" s="78" t="s">
        <v>81</v>
      </c>
      <c r="AE206" s="78"/>
      <c r="AF206" s="2" t="s">
        <v>81</v>
      </c>
    </row>
    <row r="207" spans="1:33" ht="28.5">
      <c r="A207" s="238">
        <v>3040</v>
      </c>
      <c r="B207" s="239"/>
      <c r="C207" s="240" t="s">
        <v>236</v>
      </c>
      <c r="D207" s="263"/>
      <c r="E207" s="264"/>
      <c r="F207" s="265"/>
      <c r="G207" s="266"/>
      <c r="H207" s="267"/>
      <c r="I207" s="267"/>
      <c r="J207" s="268"/>
      <c r="K207" s="268"/>
      <c r="L207" s="263"/>
      <c r="M207" s="268"/>
      <c r="N207" s="419" t="s">
        <v>81</v>
      </c>
      <c r="O207" s="425" t="s">
        <v>81</v>
      </c>
      <c r="P207" s="263"/>
      <c r="Q207" s="554"/>
      <c r="R207" s="553" t="s">
        <v>81</v>
      </c>
      <c r="S207" s="561"/>
      <c r="T207" s="429" t="s">
        <v>81</v>
      </c>
      <c r="U207" s="615"/>
      <c r="V207" s="267"/>
      <c r="W207" s="267"/>
      <c r="X207" s="615"/>
      <c r="Y207" s="440" t="s">
        <v>81</v>
      </c>
      <c r="Z207" s="459"/>
      <c r="AA207" s="472"/>
      <c r="AB207" s="523"/>
      <c r="AC207" s="538" t="s">
        <v>81</v>
      </c>
      <c r="AD207" s="523" t="s">
        <v>81</v>
      </c>
      <c r="AE207" s="523"/>
      <c r="AF207" s="2">
        <v>3040</v>
      </c>
    </row>
    <row r="208" spans="1:33" ht="15">
      <c r="A208" s="90"/>
      <c r="B208" s="241"/>
      <c r="C208" s="90"/>
      <c r="D208" s="105"/>
      <c r="E208" s="112"/>
      <c r="F208" s="90"/>
      <c r="G208" s="90"/>
      <c r="H208" s="89"/>
      <c r="I208" s="89"/>
      <c r="J208" s="105"/>
      <c r="K208" s="89"/>
      <c r="L208" s="90"/>
      <c r="M208" s="105"/>
      <c r="N208" s="106" t="s">
        <v>81</v>
      </c>
      <c r="O208" s="424" t="s">
        <v>81</v>
      </c>
      <c r="P208" s="89"/>
      <c r="Q208" s="552"/>
      <c r="R208" s="553" t="s">
        <v>81</v>
      </c>
      <c r="S208" s="90"/>
      <c r="T208" s="115" t="s">
        <v>81</v>
      </c>
      <c r="U208" s="614"/>
      <c r="V208" s="90"/>
      <c r="W208" s="90"/>
      <c r="X208" s="614"/>
      <c r="Y208" s="62" t="s">
        <v>81</v>
      </c>
      <c r="Z208" s="90"/>
      <c r="AA208" s="90"/>
      <c r="AB208" s="90"/>
      <c r="AC208" s="539" t="s">
        <v>81</v>
      </c>
      <c r="AD208" s="78" t="s">
        <v>81</v>
      </c>
      <c r="AE208" s="90"/>
      <c r="AF208" s="2" t="s">
        <v>81</v>
      </c>
    </row>
    <row r="209" spans="1:33" ht="30">
      <c r="A209" s="242">
        <v>3041</v>
      </c>
      <c r="B209" s="243"/>
      <c r="C209" s="243" t="s">
        <v>237</v>
      </c>
      <c r="D209" s="306">
        <v>1</v>
      </c>
      <c r="E209" s="271">
        <v>10700</v>
      </c>
      <c r="F209" s="307">
        <v>14.5</v>
      </c>
      <c r="G209" s="314">
        <v>14.5</v>
      </c>
      <c r="H209" s="582">
        <v>12.5</v>
      </c>
      <c r="I209" s="582">
        <v>18.5</v>
      </c>
      <c r="J209" s="274">
        <v>100</v>
      </c>
      <c r="K209" s="275" t="s">
        <v>24</v>
      </c>
      <c r="L209" s="403">
        <v>15</v>
      </c>
      <c r="M209" s="394">
        <v>3000</v>
      </c>
      <c r="N209" s="420">
        <v>0.25</v>
      </c>
      <c r="O209" s="423">
        <v>0.95</v>
      </c>
      <c r="P209" s="403">
        <v>31</v>
      </c>
      <c r="Q209" s="555"/>
      <c r="R209" s="553" t="s">
        <v>81</v>
      </c>
      <c r="S209" s="84">
        <v>217</v>
      </c>
      <c r="T209" s="430">
        <v>998.09999999999991</v>
      </c>
      <c r="U209" s="555"/>
      <c r="V209" s="304">
        <v>3.3883333333333332</v>
      </c>
      <c r="W209" s="304"/>
      <c r="X209" s="555"/>
      <c r="Y209" s="439">
        <v>3.3883333333333332</v>
      </c>
      <c r="Z209" s="460">
        <v>14.706266666666668</v>
      </c>
      <c r="AA209" s="484">
        <v>14.706266666666668</v>
      </c>
      <c r="AB209" s="524">
        <v>1</v>
      </c>
      <c r="AC209" s="540">
        <v>21.400000000000002</v>
      </c>
      <c r="AD209" s="524" t="s">
        <v>82</v>
      </c>
      <c r="AE209" s="524">
        <v>0</v>
      </c>
      <c r="AF209" s="2">
        <v>3041</v>
      </c>
    </row>
    <row r="210" spans="1:33" ht="30">
      <c r="A210" s="12">
        <v>3042</v>
      </c>
      <c r="B210" s="244"/>
      <c r="C210" s="244" t="s">
        <v>238</v>
      </c>
      <c r="D210" s="138">
        <v>1</v>
      </c>
      <c r="E210" s="112">
        <v>19000</v>
      </c>
      <c r="F210" s="113">
        <v>29</v>
      </c>
      <c r="G210" s="226">
        <v>29</v>
      </c>
      <c r="H210" s="143">
        <v>25</v>
      </c>
      <c r="I210" s="143">
        <v>37</v>
      </c>
      <c r="J210" s="269">
        <v>100</v>
      </c>
      <c r="K210" s="5" t="s">
        <v>24</v>
      </c>
      <c r="L210" s="85">
        <v>15</v>
      </c>
      <c r="M210" s="395">
        <v>2500</v>
      </c>
      <c r="N210" s="106">
        <v>0.1</v>
      </c>
      <c r="O210" s="424">
        <v>0.8</v>
      </c>
      <c r="P210" s="85">
        <v>72</v>
      </c>
      <c r="Q210" s="554">
        <v>3.3300000000000003E-2</v>
      </c>
      <c r="R210" s="553">
        <v>752.45</v>
      </c>
      <c r="S210" s="59">
        <v>504</v>
      </c>
      <c r="T210" s="115">
        <v>2046.8</v>
      </c>
      <c r="U210" s="615">
        <v>9.8965000000000014</v>
      </c>
      <c r="V210" s="114">
        <v>6.08</v>
      </c>
      <c r="W210" s="114"/>
      <c r="X210" s="615">
        <v>0.93240000000000012</v>
      </c>
      <c r="Y210" s="62">
        <v>6.08</v>
      </c>
      <c r="Z210" s="116">
        <v>29.202800000000003</v>
      </c>
      <c r="AA210" s="163">
        <v>29.202800000000003</v>
      </c>
      <c r="AB210" s="78">
        <v>1</v>
      </c>
      <c r="AC210" s="539">
        <v>38</v>
      </c>
      <c r="AD210" s="78" t="s">
        <v>82</v>
      </c>
      <c r="AE210" s="78">
        <v>0</v>
      </c>
      <c r="AF210" s="2">
        <v>3042</v>
      </c>
    </row>
    <row r="211" spans="1:33" ht="30">
      <c r="A211" s="242">
        <v>3043</v>
      </c>
      <c r="B211" s="243"/>
      <c r="C211" s="243" t="s">
        <v>239</v>
      </c>
      <c r="D211" s="306">
        <v>1</v>
      </c>
      <c r="E211" s="271">
        <v>27500</v>
      </c>
      <c r="F211" s="315">
        <v>41</v>
      </c>
      <c r="G211" s="314">
        <v>41</v>
      </c>
      <c r="H211" s="582">
        <v>34</v>
      </c>
      <c r="I211" s="582">
        <v>51</v>
      </c>
      <c r="J211" s="274">
        <v>100</v>
      </c>
      <c r="K211" s="275" t="s">
        <v>24</v>
      </c>
      <c r="L211" s="403">
        <v>15</v>
      </c>
      <c r="M211" s="394">
        <v>2500</v>
      </c>
      <c r="N211" s="420">
        <v>0.1</v>
      </c>
      <c r="O211" s="423">
        <v>0.75</v>
      </c>
      <c r="P211" s="403">
        <v>93</v>
      </c>
      <c r="Q211" s="554">
        <v>3.3300000000000003E-2</v>
      </c>
      <c r="R211" s="553">
        <v>1648</v>
      </c>
      <c r="S211" s="84">
        <v>651</v>
      </c>
      <c r="T211" s="430">
        <v>2884</v>
      </c>
      <c r="U211" s="615">
        <v>21.92</v>
      </c>
      <c r="V211" s="304">
        <v>8.25</v>
      </c>
      <c r="W211" s="304"/>
      <c r="X211" s="615">
        <v>0.93240000000000012</v>
      </c>
      <c r="Y211" s="439">
        <v>8.25</v>
      </c>
      <c r="Z211" s="460">
        <v>40.799000000000007</v>
      </c>
      <c r="AA211" s="484">
        <v>40.799000000000007</v>
      </c>
      <c r="AB211" s="524">
        <v>1</v>
      </c>
      <c r="AC211" s="540">
        <v>55</v>
      </c>
      <c r="AD211" s="524" t="s">
        <v>82</v>
      </c>
      <c r="AE211" s="524">
        <v>0</v>
      </c>
      <c r="AF211" s="2">
        <v>3043</v>
      </c>
    </row>
    <row r="212" spans="1:33" ht="15">
      <c r="A212" s="12">
        <v>3044</v>
      </c>
      <c r="B212" s="244"/>
      <c r="C212" s="244" t="s">
        <v>240</v>
      </c>
      <c r="D212" s="125" t="s">
        <v>24</v>
      </c>
      <c r="E212" s="112">
        <v>2050</v>
      </c>
      <c r="F212" s="120"/>
      <c r="G212" s="227">
        <v>2.7</v>
      </c>
      <c r="H212" s="144">
        <v>2.4</v>
      </c>
      <c r="I212" s="144">
        <v>3.3</v>
      </c>
      <c r="J212" s="316">
        <v>180</v>
      </c>
      <c r="K212" s="5" t="s">
        <v>24</v>
      </c>
      <c r="L212" s="85">
        <v>15</v>
      </c>
      <c r="M212" s="408">
        <v>5000</v>
      </c>
      <c r="N212" s="106">
        <v>0.25</v>
      </c>
      <c r="O212" s="424">
        <v>2.35</v>
      </c>
      <c r="P212" s="85">
        <v>18</v>
      </c>
      <c r="Q212" s="554">
        <v>3.3300000000000003E-2</v>
      </c>
      <c r="R212" s="553">
        <v>2430.8000000000002</v>
      </c>
      <c r="S212" s="59">
        <v>126</v>
      </c>
      <c r="T212" s="115">
        <v>275.64999999999998</v>
      </c>
      <c r="U212" s="615">
        <v>31.408000000000001</v>
      </c>
      <c r="V212" s="144">
        <v>0.96350000000000002</v>
      </c>
      <c r="W212" s="145"/>
      <c r="X212" s="615">
        <v>0.93240000000000012</v>
      </c>
      <c r="Y212" s="146">
        <v>0.96350000000000002</v>
      </c>
      <c r="Z212" s="116"/>
      <c r="AA212" s="485">
        <v>2.7443777777777778</v>
      </c>
      <c r="AB212" s="78"/>
      <c r="AC212" s="539">
        <v>4.0999999999999996</v>
      </c>
      <c r="AD212" s="78" t="s">
        <v>241</v>
      </c>
      <c r="AE212" s="78">
        <v>0</v>
      </c>
      <c r="AF212" s="2">
        <v>3044</v>
      </c>
    </row>
    <row r="213" spans="1:33" ht="15">
      <c r="A213" s="242">
        <v>3045</v>
      </c>
      <c r="B213" s="243"/>
      <c r="C213" s="243" t="s">
        <v>242</v>
      </c>
      <c r="D213" s="281" t="s">
        <v>24</v>
      </c>
      <c r="E213" s="271">
        <v>3000</v>
      </c>
      <c r="F213" s="282"/>
      <c r="G213" s="317">
        <v>3.4</v>
      </c>
      <c r="H213" s="583">
        <v>3</v>
      </c>
      <c r="I213" s="583">
        <v>4.2</v>
      </c>
      <c r="J213" s="318">
        <v>180</v>
      </c>
      <c r="K213" s="275" t="s">
        <v>24</v>
      </c>
      <c r="L213" s="403">
        <v>15</v>
      </c>
      <c r="M213" s="409">
        <v>5000</v>
      </c>
      <c r="N213" s="420">
        <v>0.25</v>
      </c>
      <c r="O213" s="423">
        <v>1.9</v>
      </c>
      <c r="P213" s="403">
        <v>20</v>
      </c>
      <c r="Q213" s="554">
        <v>0.02</v>
      </c>
      <c r="R213" s="553">
        <v>141.55000000000001</v>
      </c>
      <c r="S213" s="84">
        <v>140</v>
      </c>
      <c r="T213" s="430">
        <v>359</v>
      </c>
      <c r="U213" s="619">
        <v>1.5075000000000001</v>
      </c>
      <c r="V213" s="583">
        <v>1.1399999999999999</v>
      </c>
      <c r="W213" s="584"/>
      <c r="X213" s="619">
        <v>0.56000000000000005</v>
      </c>
      <c r="Y213" s="445">
        <v>1.1399999999999999</v>
      </c>
      <c r="Z213" s="460"/>
      <c r="AA213" s="486">
        <v>3.447888888888889</v>
      </c>
      <c r="AB213" s="524"/>
      <c r="AC213" s="540">
        <v>6</v>
      </c>
      <c r="AD213" s="524" t="s">
        <v>241</v>
      </c>
      <c r="AE213" s="524">
        <v>0</v>
      </c>
      <c r="AF213" s="2">
        <v>3045</v>
      </c>
    </row>
    <row r="214" spans="1:33" ht="15">
      <c r="A214" s="12">
        <v>3046</v>
      </c>
      <c r="B214" s="244"/>
      <c r="C214" s="244" t="s">
        <v>243</v>
      </c>
      <c r="D214" s="125" t="s">
        <v>24</v>
      </c>
      <c r="E214" s="112">
        <v>4500</v>
      </c>
      <c r="F214" s="120"/>
      <c r="G214" s="227">
        <v>4.9000000000000004</v>
      </c>
      <c r="H214" s="144">
        <v>4.2</v>
      </c>
      <c r="I214" s="144">
        <v>6</v>
      </c>
      <c r="J214" s="316">
        <v>180</v>
      </c>
      <c r="K214" s="5" t="s">
        <v>24</v>
      </c>
      <c r="L214" s="85">
        <v>15</v>
      </c>
      <c r="M214" s="408">
        <v>5000</v>
      </c>
      <c r="N214" s="106">
        <v>0.25</v>
      </c>
      <c r="O214" s="424">
        <v>1.6</v>
      </c>
      <c r="P214" s="85">
        <v>30</v>
      </c>
      <c r="Q214" s="554">
        <v>0.02</v>
      </c>
      <c r="R214" s="553">
        <v>201.15</v>
      </c>
      <c r="S214" s="59">
        <v>210</v>
      </c>
      <c r="T214" s="115">
        <v>538.5</v>
      </c>
      <c r="U214" s="619">
        <v>1.9252777777777774</v>
      </c>
      <c r="V214" s="144">
        <v>1.4400000000000002</v>
      </c>
      <c r="W214" s="145"/>
      <c r="X214" s="619">
        <v>0.56000000000000005</v>
      </c>
      <c r="Y214" s="146">
        <v>1.4400000000000002</v>
      </c>
      <c r="Z214" s="116"/>
      <c r="AA214" s="485">
        <v>4.874833333333334</v>
      </c>
      <c r="AB214" s="78"/>
      <c r="AC214" s="539">
        <v>9</v>
      </c>
      <c r="AD214" s="78" t="s">
        <v>241</v>
      </c>
      <c r="AE214" s="78">
        <v>0</v>
      </c>
      <c r="AF214" s="2">
        <v>3046</v>
      </c>
    </row>
    <row r="215" spans="1:33" ht="15">
      <c r="A215" s="90"/>
      <c r="B215" s="241"/>
      <c r="C215" s="254"/>
      <c r="D215" s="90"/>
      <c r="E215" s="112"/>
      <c r="F215" s="90"/>
      <c r="G215" s="90"/>
      <c r="H215" s="89"/>
      <c r="I215" s="89"/>
      <c r="J215" s="105"/>
      <c r="K215" s="89"/>
      <c r="L215" s="90"/>
      <c r="M215" s="105"/>
      <c r="N215" s="106" t="s">
        <v>81</v>
      </c>
      <c r="O215" s="424" t="s">
        <v>81</v>
      </c>
      <c r="P215" s="89"/>
      <c r="Q215" s="554">
        <v>0.02</v>
      </c>
      <c r="R215" s="553">
        <v>335.25</v>
      </c>
      <c r="S215" s="90"/>
      <c r="T215" s="115" t="s">
        <v>81</v>
      </c>
      <c r="U215" s="619">
        <v>3.0791666666666666</v>
      </c>
      <c r="V215" s="90"/>
      <c r="W215" s="90"/>
      <c r="X215" s="619">
        <v>0.56000000000000005</v>
      </c>
      <c r="Y215" s="62" t="s">
        <v>81</v>
      </c>
      <c r="Z215" s="463"/>
      <c r="AA215" s="463"/>
      <c r="AB215" s="90"/>
      <c r="AC215" s="539" t="s">
        <v>81</v>
      </c>
      <c r="AD215" s="78" t="s">
        <v>81</v>
      </c>
      <c r="AE215" s="78"/>
      <c r="AF215" s="2" t="s">
        <v>81</v>
      </c>
    </row>
    <row r="216" spans="1:33" ht="15">
      <c r="A216" s="249"/>
      <c r="B216" s="250"/>
      <c r="C216" s="251" t="s">
        <v>244</v>
      </c>
      <c r="D216" s="294"/>
      <c r="E216" s="295"/>
      <c r="F216" s="296"/>
      <c r="G216" s="297"/>
      <c r="H216" s="298"/>
      <c r="I216" s="298"/>
      <c r="J216" s="299"/>
      <c r="K216" s="300"/>
      <c r="L216" s="406"/>
      <c r="M216" s="299"/>
      <c r="N216" s="421" t="s">
        <v>81</v>
      </c>
      <c r="O216" s="426" t="s">
        <v>81</v>
      </c>
      <c r="P216" s="406"/>
      <c r="Q216" s="555"/>
      <c r="R216" s="553" t="s">
        <v>81</v>
      </c>
      <c r="S216" s="585"/>
      <c r="T216" s="432" t="s">
        <v>81</v>
      </c>
      <c r="U216" s="555"/>
      <c r="V216" s="298"/>
      <c r="W216" s="298"/>
      <c r="X216" s="555"/>
      <c r="Y216" s="443" t="s">
        <v>81</v>
      </c>
      <c r="Z216" s="464"/>
      <c r="AA216" s="481"/>
      <c r="AB216" s="528"/>
      <c r="AC216" s="542" t="s">
        <v>81</v>
      </c>
      <c r="AD216" s="528" t="s">
        <v>81</v>
      </c>
      <c r="AE216" s="528"/>
      <c r="AF216" s="2" t="s">
        <v>81</v>
      </c>
    </row>
    <row r="217" spans="1:33" ht="15">
      <c r="A217" s="90"/>
      <c r="B217" s="241"/>
      <c r="C217" s="255"/>
      <c r="D217" s="119"/>
      <c r="E217" s="112"/>
      <c r="F217" s="120"/>
      <c r="G217" s="90"/>
      <c r="H217" s="114"/>
      <c r="I217" s="114"/>
      <c r="J217" s="269"/>
      <c r="K217" s="89"/>
      <c r="L217" s="90"/>
      <c r="M217" s="269"/>
      <c r="N217" s="106" t="s">
        <v>81</v>
      </c>
      <c r="O217" s="424" t="s">
        <v>81</v>
      </c>
      <c r="P217" s="89"/>
      <c r="Q217" s="554"/>
      <c r="R217" s="553" t="s">
        <v>81</v>
      </c>
      <c r="S217" s="65"/>
      <c r="T217" s="115" t="s">
        <v>81</v>
      </c>
      <c r="U217" s="615"/>
      <c r="V217" s="114"/>
      <c r="W217" s="114"/>
      <c r="X217" s="615"/>
      <c r="Y217" s="62" t="s">
        <v>81</v>
      </c>
      <c r="Z217" s="116"/>
      <c r="AA217" s="117"/>
      <c r="AB217" s="90"/>
      <c r="AC217" s="539" t="s">
        <v>81</v>
      </c>
      <c r="AD217" s="78" t="s">
        <v>81</v>
      </c>
      <c r="AE217" s="78"/>
      <c r="AF217" s="2" t="s">
        <v>81</v>
      </c>
    </row>
    <row r="218" spans="1:33" ht="42.75">
      <c r="A218" s="238">
        <v>4000</v>
      </c>
      <c r="B218" s="239"/>
      <c r="C218" s="256" t="s">
        <v>245</v>
      </c>
      <c r="D218" s="240"/>
      <c r="E218" s="264"/>
      <c r="F218" s="265"/>
      <c r="G218" s="266"/>
      <c r="H218" s="267"/>
      <c r="I218" s="267"/>
      <c r="J218" s="268"/>
      <c r="K218" s="268"/>
      <c r="L218" s="263"/>
      <c r="M218" s="268"/>
      <c r="N218" s="419" t="s">
        <v>81</v>
      </c>
      <c r="O218" s="425" t="s">
        <v>81</v>
      </c>
      <c r="P218" s="263"/>
      <c r="Q218" s="554"/>
      <c r="R218" s="553" t="s">
        <v>81</v>
      </c>
      <c r="S218" s="561"/>
      <c r="T218" s="429" t="s">
        <v>81</v>
      </c>
      <c r="U218" s="615"/>
      <c r="V218" s="267"/>
      <c r="W218" s="267"/>
      <c r="X218" s="615"/>
      <c r="Y218" s="440" t="s">
        <v>81</v>
      </c>
      <c r="Z218" s="459"/>
      <c r="AA218" s="472"/>
      <c r="AB218" s="523"/>
      <c r="AC218" s="538" t="s">
        <v>81</v>
      </c>
      <c r="AD218" s="523" t="s">
        <v>81</v>
      </c>
      <c r="AE218" s="523"/>
      <c r="AF218" s="2">
        <v>4000</v>
      </c>
    </row>
    <row r="219" spans="1:33" ht="15">
      <c r="A219" s="90"/>
      <c r="B219" s="241"/>
      <c r="C219" s="90"/>
      <c r="D219" s="119"/>
      <c r="E219" s="112"/>
      <c r="F219" s="120"/>
      <c r="G219" s="90"/>
      <c r="H219" s="114"/>
      <c r="I219" s="114"/>
      <c r="J219" s="269"/>
      <c r="K219" s="89"/>
      <c r="L219" s="90"/>
      <c r="M219" s="269"/>
      <c r="N219" s="106" t="s">
        <v>81</v>
      </c>
      <c r="O219" s="424" t="s">
        <v>81</v>
      </c>
      <c r="P219" s="89"/>
      <c r="Q219" s="552"/>
      <c r="R219" s="553" t="s">
        <v>81</v>
      </c>
      <c r="S219" s="59"/>
      <c r="T219" s="115" t="s">
        <v>81</v>
      </c>
      <c r="U219" s="614"/>
      <c r="V219" s="114"/>
      <c r="W219" s="114"/>
      <c r="X219" s="614"/>
      <c r="Y219" s="62" t="s">
        <v>81</v>
      </c>
      <c r="Z219" s="116"/>
      <c r="AA219" s="117"/>
      <c r="AB219" s="90"/>
      <c r="AC219" s="539" t="s">
        <v>81</v>
      </c>
      <c r="AD219" s="78" t="s">
        <v>81</v>
      </c>
      <c r="AE219" s="78"/>
      <c r="AF219" s="2" t="s">
        <v>81</v>
      </c>
    </row>
    <row r="220" spans="1:33" ht="60">
      <c r="A220" s="242">
        <v>4001</v>
      </c>
      <c r="B220" s="243"/>
      <c r="C220" s="243" t="s">
        <v>246</v>
      </c>
      <c r="D220" s="281">
        <v>35</v>
      </c>
      <c r="E220" s="271">
        <v>5100</v>
      </c>
      <c r="F220" s="282">
        <v>12</v>
      </c>
      <c r="G220" s="302">
        <v>33</v>
      </c>
      <c r="H220" s="347">
        <v>28</v>
      </c>
      <c r="I220" s="347">
        <v>42</v>
      </c>
      <c r="J220" s="284">
        <v>20</v>
      </c>
      <c r="K220" s="275" t="s">
        <v>24</v>
      </c>
      <c r="L220" s="403">
        <v>12</v>
      </c>
      <c r="M220" s="284">
        <v>800</v>
      </c>
      <c r="N220" s="420">
        <v>0.25</v>
      </c>
      <c r="O220" s="423">
        <v>0.85</v>
      </c>
      <c r="P220" s="403">
        <v>8</v>
      </c>
      <c r="Q220" s="554"/>
      <c r="R220" s="553" t="s">
        <v>81</v>
      </c>
      <c r="S220" s="84">
        <v>56</v>
      </c>
      <c r="T220" s="430">
        <v>492.04999999999995</v>
      </c>
      <c r="U220" s="615"/>
      <c r="V220" s="347">
        <v>5.4187500000000002</v>
      </c>
      <c r="W220" s="304"/>
      <c r="X220" s="615"/>
      <c r="Y220" s="441">
        <v>5.4187500000000002</v>
      </c>
      <c r="Z220" s="460">
        <v>11.558181250000001</v>
      </c>
      <c r="AA220" s="475">
        <v>33.023375000000001</v>
      </c>
      <c r="AB220" s="524"/>
      <c r="AC220" s="540">
        <v>10.200000000000001</v>
      </c>
      <c r="AD220" s="524" t="s">
        <v>134</v>
      </c>
      <c r="AE220" s="524">
        <v>0</v>
      </c>
      <c r="AF220" s="2">
        <v>4001</v>
      </c>
    </row>
    <row r="221" spans="1:33" ht="15">
      <c r="A221" s="12">
        <v>4002</v>
      </c>
      <c r="B221" s="244"/>
      <c r="C221" s="244" t="s">
        <v>247</v>
      </c>
      <c r="D221" s="125">
        <v>55</v>
      </c>
      <c r="E221" s="112">
        <v>14000</v>
      </c>
      <c r="F221" s="120">
        <v>47</v>
      </c>
      <c r="G221" s="219">
        <v>86</v>
      </c>
      <c r="H221" s="127">
        <v>73</v>
      </c>
      <c r="I221" s="127">
        <v>106</v>
      </c>
      <c r="J221" s="285">
        <v>25</v>
      </c>
      <c r="K221" s="5" t="s">
        <v>24</v>
      </c>
      <c r="L221" s="85">
        <v>12</v>
      </c>
      <c r="M221" s="285">
        <v>900</v>
      </c>
      <c r="N221" s="106">
        <v>0.25</v>
      </c>
      <c r="O221" s="424">
        <v>1.35</v>
      </c>
      <c r="P221" s="85">
        <v>32</v>
      </c>
      <c r="Q221" s="554">
        <v>0.02</v>
      </c>
      <c r="R221" s="553">
        <v>443.7</v>
      </c>
      <c r="S221" s="59">
        <v>224</v>
      </c>
      <c r="T221" s="115">
        <v>1421</v>
      </c>
      <c r="U221" s="616">
        <v>25.494999999999997</v>
      </c>
      <c r="V221" s="127">
        <v>21</v>
      </c>
      <c r="W221" s="114"/>
      <c r="X221" s="616">
        <v>0.56000000000000005</v>
      </c>
      <c r="Y221" s="69">
        <v>21</v>
      </c>
      <c r="Z221" s="116">
        <v>47.093200000000003</v>
      </c>
      <c r="AA221" s="149">
        <v>85.624000000000009</v>
      </c>
      <c r="AB221" s="78"/>
      <c r="AC221" s="539">
        <v>28</v>
      </c>
      <c r="AD221" s="78" t="s">
        <v>134</v>
      </c>
      <c r="AE221" s="78">
        <v>0</v>
      </c>
      <c r="AF221" s="2">
        <v>4002</v>
      </c>
      <c r="AG221" s="1"/>
    </row>
    <row r="222" spans="1:33" ht="15">
      <c r="A222" s="242">
        <v>4003</v>
      </c>
      <c r="B222" s="243"/>
      <c r="C222" s="243" t="s">
        <v>248</v>
      </c>
      <c r="D222" s="281">
        <v>110</v>
      </c>
      <c r="E222" s="271">
        <v>6700</v>
      </c>
      <c r="F222" s="282">
        <v>30</v>
      </c>
      <c r="G222" s="302">
        <v>27</v>
      </c>
      <c r="H222" s="347">
        <v>23</v>
      </c>
      <c r="I222" s="347">
        <v>34</v>
      </c>
      <c r="J222" s="284">
        <v>40</v>
      </c>
      <c r="K222" s="275" t="s">
        <v>24</v>
      </c>
      <c r="L222" s="403">
        <v>12</v>
      </c>
      <c r="M222" s="405">
        <v>1600</v>
      </c>
      <c r="N222" s="420">
        <v>0.25</v>
      </c>
      <c r="O222" s="423">
        <v>1.45</v>
      </c>
      <c r="P222" s="403">
        <v>23</v>
      </c>
      <c r="Q222" s="554">
        <v>0.2</v>
      </c>
      <c r="R222" s="553">
        <v>1348.5</v>
      </c>
      <c r="S222" s="84">
        <v>161</v>
      </c>
      <c r="T222" s="430">
        <v>733.84999999999991</v>
      </c>
      <c r="U222" s="616">
        <v>64.14</v>
      </c>
      <c r="V222" s="347">
        <v>6.0718749999999995</v>
      </c>
      <c r="W222" s="304"/>
      <c r="X222" s="616">
        <v>5.6000000000000005</v>
      </c>
      <c r="Y222" s="441">
        <v>6.0718749999999995</v>
      </c>
      <c r="Z222" s="460">
        <v>29.545931249999999</v>
      </c>
      <c r="AA222" s="475">
        <v>26.859937499999997</v>
      </c>
      <c r="AB222" s="524"/>
      <c r="AC222" s="540">
        <v>13.4</v>
      </c>
      <c r="AD222" s="524" t="s">
        <v>134</v>
      </c>
      <c r="AE222" s="524">
        <v>0</v>
      </c>
      <c r="AF222" s="2">
        <v>4003</v>
      </c>
      <c r="AG222" s="1"/>
    </row>
    <row r="223" spans="1:33" ht="30">
      <c r="A223" s="12">
        <v>4004</v>
      </c>
      <c r="B223" s="244"/>
      <c r="C223" s="244" t="s">
        <v>249</v>
      </c>
      <c r="D223" s="125">
        <v>119</v>
      </c>
      <c r="E223" s="112">
        <v>9000</v>
      </c>
      <c r="F223" s="120">
        <v>41</v>
      </c>
      <c r="G223" s="219">
        <v>34</v>
      </c>
      <c r="H223" s="127">
        <v>29</v>
      </c>
      <c r="I223" s="127">
        <v>43</v>
      </c>
      <c r="J223" s="285">
        <v>40</v>
      </c>
      <c r="K223" s="5" t="s">
        <v>24</v>
      </c>
      <c r="L223" s="85">
        <v>12</v>
      </c>
      <c r="M223" s="404">
        <v>1600</v>
      </c>
      <c r="N223" s="106">
        <v>0.25</v>
      </c>
      <c r="O223" s="424">
        <v>1.25</v>
      </c>
      <c r="P223" s="85">
        <v>29</v>
      </c>
      <c r="Q223" s="554">
        <v>0.1</v>
      </c>
      <c r="R223" s="553">
        <v>556.79999999999995</v>
      </c>
      <c r="S223" s="59">
        <v>203</v>
      </c>
      <c r="T223" s="115">
        <v>972.5</v>
      </c>
      <c r="U223" s="616">
        <v>18.264999999999997</v>
      </c>
      <c r="V223" s="127">
        <v>7.03125</v>
      </c>
      <c r="W223" s="114"/>
      <c r="X223" s="616">
        <v>2.8000000000000003</v>
      </c>
      <c r="Y223" s="69">
        <v>7.03125</v>
      </c>
      <c r="Z223" s="116">
        <v>41.028968750000004</v>
      </c>
      <c r="AA223" s="149">
        <v>34.478125000000006</v>
      </c>
      <c r="AB223" s="78"/>
      <c r="AC223" s="539">
        <v>18</v>
      </c>
      <c r="AD223" s="78" t="s">
        <v>134</v>
      </c>
      <c r="AE223" s="78">
        <v>0</v>
      </c>
      <c r="AF223" s="2">
        <v>4004</v>
      </c>
      <c r="AG223" s="1"/>
    </row>
    <row r="224" spans="1:33" ht="30">
      <c r="A224" s="242">
        <v>4005</v>
      </c>
      <c r="B224" s="243"/>
      <c r="C224" s="243" t="s">
        <v>250</v>
      </c>
      <c r="D224" s="281">
        <v>140</v>
      </c>
      <c r="E224" s="271">
        <v>12000</v>
      </c>
      <c r="F224" s="282">
        <v>48</v>
      </c>
      <c r="G224" s="302">
        <v>35</v>
      </c>
      <c r="H224" s="347">
        <v>29</v>
      </c>
      <c r="I224" s="347">
        <v>44</v>
      </c>
      <c r="J224" s="284">
        <v>50</v>
      </c>
      <c r="K224" s="275" t="s">
        <v>24</v>
      </c>
      <c r="L224" s="403">
        <v>12</v>
      </c>
      <c r="M224" s="405">
        <v>2200</v>
      </c>
      <c r="N224" s="420">
        <v>0.25</v>
      </c>
      <c r="O224" s="423">
        <v>1.05</v>
      </c>
      <c r="P224" s="403">
        <v>37</v>
      </c>
      <c r="Q224" s="554">
        <v>0.1</v>
      </c>
      <c r="R224" s="553">
        <v>774.3</v>
      </c>
      <c r="S224" s="84">
        <v>259</v>
      </c>
      <c r="T224" s="430">
        <v>1285</v>
      </c>
      <c r="U224" s="616">
        <v>24.877499999999998</v>
      </c>
      <c r="V224" s="347">
        <v>5.7272727272727275</v>
      </c>
      <c r="W224" s="304"/>
      <c r="X224" s="616">
        <v>2.8000000000000003</v>
      </c>
      <c r="Y224" s="441">
        <v>5.7272727272727275</v>
      </c>
      <c r="Z224" s="460">
        <v>48.398000000000003</v>
      </c>
      <c r="AA224" s="475">
        <v>34.57</v>
      </c>
      <c r="AB224" s="524"/>
      <c r="AC224" s="540">
        <v>24</v>
      </c>
      <c r="AD224" s="524" t="s">
        <v>134</v>
      </c>
      <c r="AE224" s="524">
        <v>0</v>
      </c>
      <c r="AF224" s="2">
        <v>4005</v>
      </c>
      <c r="AG224" s="104"/>
    </row>
    <row r="225" spans="1:33" ht="15">
      <c r="A225" s="12">
        <v>4006</v>
      </c>
      <c r="B225" s="244"/>
      <c r="C225" s="244" t="s">
        <v>251</v>
      </c>
      <c r="D225" s="125">
        <v>30</v>
      </c>
      <c r="E225" s="112">
        <v>23500</v>
      </c>
      <c r="F225" s="120">
        <v>57</v>
      </c>
      <c r="G225" s="219">
        <v>190</v>
      </c>
      <c r="H225" s="127">
        <v>158</v>
      </c>
      <c r="I225" s="127">
        <v>241</v>
      </c>
      <c r="J225" s="285">
        <v>15</v>
      </c>
      <c r="K225" s="5" t="s">
        <v>24</v>
      </c>
      <c r="L225" s="85">
        <v>12</v>
      </c>
      <c r="M225" s="285">
        <v>800</v>
      </c>
      <c r="N225" s="106">
        <v>0.25</v>
      </c>
      <c r="O225" s="424">
        <v>1.05</v>
      </c>
      <c r="P225" s="85">
        <v>15</v>
      </c>
      <c r="Q225" s="554">
        <v>0.05</v>
      </c>
      <c r="R225" s="553">
        <v>1000.5</v>
      </c>
      <c r="S225" s="59">
        <v>105</v>
      </c>
      <c r="T225" s="115">
        <v>2114.25</v>
      </c>
      <c r="U225" s="616">
        <v>25.65</v>
      </c>
      <c r="V225" s="127">
        <v>30.84375</v>
      </c>
      <c r="W225" s="114"/>
      <c r="X225" s="616">
        <v>1.4000000000000001</v>
      </c>
      <c r="Y225" s="69">
        <v>30.84375</v>
      </c>
      <c r="Z225" s="116">
        <v>56.691937500000002</v>
      </c>
      <c r="AA225" s="149">
        <v>188.97312500000001</v>
      </c>
      <c r="AB225" s="78"/>
      <c r="AC225" s="539">
        <v>47</v>
      </c>
      <c r="AD225" s="78" t="s">
        <v>134</v>
      </c>
      <c r="AE225" s="78">
        <v>0</v>
      </c>
      <c r="AF225" s="2">
        <v>4006</v>
      </c>
      <c r="AG225" s="90"/>
    </row>
    <row r="226" spans="1:33" ht="15">
      <c r="A226" s="242">
        <v>4007</v>
      </c>
      <c r="B226" s="243"/>
      <c r="C226" s="243" t="s">
        <v>252</v>
      </c>
      <c r="D226" s="281">
        <v>45</v>
      </c>
      <c r="E226" s="271">
        <v>35000</v>
      </c>
      <c r="F226" s="282">
        <v>77</v>
      </c>
      <c r="G226" s="302">
        <v>170</v>
      </c>
      <c r="H226" s="347">
        <v>140</v>
      </c>
      <c r="I226" s="347">
        <v>220</v>
      </c>
      <c r="J226" s="284">
        <v>25</v>
      </c>
      <c r="K226" s="275" t="s">
        <v>24</v>
      </c>
      <c r="L226" s="403">
        <v>12</v>
      </c>
      <c r="M226" s="405">
        <v>1200</v>
      </c>
      <c r="N226" s="420">
        <v>0.25</v>
      </c>
      <c r="O226" s="423">
        <v>1.05</v>
      </c>
      <c r="P226" s="403">
        <v>22</v>
      </c>
      <c r="Q226" s="554">
        <v>0.1</v>
      </c>
      <c r="R226" s="553">
        <v>1870.5</v>
      </c>
      <c r="S226" s="84">
        <v>154</v>
      </c>
      <c r="T226" s="430">
        <v>3146.5</v>
      </c>
      <c r="U226" s="616">
        <v>134.56666666666666</v>
      </c>
      <c r="V226" s="347">
        <v>30.625000000000004</v>
      </c>
      <c r="W226" s="304"/>
      <c r="X226" s="616">
        <v>2.8000000000000003</v>
      </c>
      <c r="Y226" s="441">
        <v>30.625000000000004</v>
      </c>
      <c r="Z226" s="460">
        <v>77.460075000000018</v>
      </c>
      <c r="AA226" s="475">
        <v>172.13350000000003</v>
      </c>
      <c r="AB226" s="524"/>
      <c r="AC226" s="540">
        <v>70</v>
      </c>
      <c r="AD226" s="524" t="s">
        <v>134</v>
      </c>
      <c r="AE226" s="524">
        <v>0</v>
      </c>
      <c r="AF226" s="2">
        <v>4007</v>
      </c>
      <c r="AG226" s="110"/>
    </row>
    <row r="227" spans="1:33" ht="15">
      <c r="A227" s="12"/>
      <c r="B227" s="244"/>
      <c r="C227" s="12"/>
      <c r="D227" s="1"/>
      <c r="E227" s="112"/>
      <c r="F227" s="86"/>
      <c r="G227" s="228"/>
      <c r="H227" s="88"/>
      <c r="I227" s="88"/>
      <c r="J227" s="1"/>
      <c r="K227" s="1"/>
      <c r="L227" s="85"/>
      <c r="M227" s="1"/>
      <c r="N227" s="106" t="s">
        <v>81</v>
      </c>
      <c r="O227" s="424" t="s">
        <v>81</v>
      </c>
      <c r="P227" s="85"/>
      <c r="Q227" s="554">
        <v>0.1</v>
      </c>
      <c r="R227" s="553">
        <v>2958</v>
      </c>
      <c r="S227" s="1"/>
      <c r="T227" s="115" t="s">
        <v>81</v>
      </c>
      <c r="U227" s="616">
        <v>127.2</v>
      </c>
      <c r="V227" s="88"/>
      <c r="W227" s="88"/>
      <c r="X227" s="616">
        <v>2.8000000000000003</v>
      </c>
      <c r="Y227" s="62" t="s">
        <v>81</v>
      </c>
      <c r="Z227" s="463"/>
      <c r="AA227" s="476"/>
      <c r="AB227" s="78"/>
      <c r="AC227" s="539" t="s">
        <v>81</v>
      </c>
      <c r="AD227" s="78" t="s">
        <v>81</v>
      </c>
      <c r="AE227" s="187"/>
      <c r="AF227" s="2" t="s">
        <v>81</v>
      </c>
      <c r="AG227" s="90"/>
    </row>
    <row r="228" spans="1:33" ht="15">
      <c r="A228" s="238">
        <v>4020</v>
      </c>
      <c r="B228" s="239"/>
      <c r="C228" s="240" t="s">
        <v>253</v>
      </c>
      <c r="D228" s="263"/>
      <c r="E228" s="264"/>
      <c r="F228" s="265"/>
      <c r="G228" s="319"/>
      <c r="H228" s="267"/>
      <c r="I228" s="267"/>
      <c r="J228" s="268"/>
      <c r="K228" s="268"/>
      <c r="L228" s="263"/>
      <c r="M228" s="268"/>
      <c r="N228" s="419" t="s">
        <v>81</v>
      </c>
      <c r="O228" s="425" t="s">
        <v>81</v>
      </c>
      <c r="P228" s="263"/>
      <c r="Q228" s="552"/>
      <c r="R228" s="553" t="s">
        <v>81</v>
      </c>
      <c r="S228" s="561"/>
      <c r="T228" s="429" t="s">
        <v>81</v>
      </c>
      <c r="U228" s="614"/>
      <c r="V228" s="267"/>
      <c r="W228" s="267"/>
      <c r="X228" s="614"/>
      <c r="Y228" s="440" t="s">
        <v>81</v>
      </c>
      <c r="Z228" s="459"/>
      <c r="AA228" s="472"/>
      <c r="AB228" s="523"/>
      <c r="AC228" s="538" t="s">
        <v>81</v>
      </c>
      <c r="AD228" s="523" t="s">
        <v>81</v>
      </c>
      <c r="AE228" s="523"/>
      <c r="AF228" s="2">
        <v>4020</v>
      </c>
      <c r="AG228" s="1"/>
    </row>
    <row r="229" spans="1:33" ht="15">
      <c r="A229" s="90"/>
      <c r="B229" s="241"/>
      <c r="C229" s="90"/>
      <c r="D229" s="125"/>
      <c r="E229" s="112"/>
      <c r="F229" s="120"/>
      <c r="G229" s="219"/>
      <c r="H229" s="127"/>
      <c r="I229" s="127"/>
      <c r="J229" s="285"/>
      <c r="K229" s="89"/>
      <c r="L229" s="90"/>
      <c r="M229" s="285"/>
      <c r="N229" s="106" t="s">
        <v>81</v>
      </c>
      <c r="O229" s="424" t="s">
        <v>81</v>
      </c>
      <c r="P229" s="89"/>
      <c r="Q229" s="552"/>
      <c r="R229" s="553" t="s">
        <v>81</v>
      </c>
      <c r="S229" s="59"/>
      <c r="T229" s="115" t="s">
        <v>81</v>
      </c>
      <c r="U229" s="614"/>
      <c r="V229" s="127"/>
      <c r="W229" s="114"/>
      <c r="X229" s="614"/>
      <c r="Y229" s="62" t="s">
        <v>81</v>
      </c>
      <c r="Z229" s="116"/>
      <c r="AA229" s="149"/>
      <c r="AB229" s="90"/>
      <c r="AC229" s="539" t="s">
        <v>81</v>
      </c>
      <c r="AD229" s="78" t="s">
        <v>81</v>
      </c>
      <c r="AE229" s="78"/>
      <c r="AF229" s="2" t="s">
        <v>81</v>
      </c>
      <c r="AG229" s="1"/>
    </row>
    <row r="230" spans="1:33" ht="15">
      <c r="A230" s="242">
        <v>4021</v>
      </c>
      <c r="B230" s="243"/>
      <c r="C230" s="243" t="s">
        <v>254</v>
      </c>
      <c r="D230" s="281">
        <v>32</v>
      </c>
      <c r="E230" s="271">
        <v>11100</v>
      </c>
      <c r="F230" s="282">
        <v>27</v>
      </c>
      <c r="G230" s="302">
        <v>86</v>
      </c>
      <c r="H230" s="347">
        <v>74</v>
      </c>
      <c r="I230" s="347">
        <v>106</v>
      </c>
      <c r="J230" s="284">
        <v>20</v>
      </c>
      <c r="K230" s="275" t="s">
        <v>24</v>
      </c>
      <c r="L230" s="403">
        <v>12</v>
      </c>
      <c r="M230" s="405">
        <v>500</v>
      </c>
      <c r="N230" s="420">
        <v>0.25</v>
      </c>
      <c r="O230" s="423">
        <v>1.05</v>
      </c>
      <c r="P230" s="403">
        <v>21</v>
      </c>
      <c r="Q230" s="554"/>
      <c r="R230" s="553" t="s">
        <v>81</v>
      </c>
      <c r="S230" s="84">
        <v>147</v>
      </c>
      <c r="T230" s="430">
        <v>1096.05</v>
      </c>
      <c r="U230" s="616"/>
      <c r="V230" s="347">
        <v>23.31</v>
      </c>
      <c r="W230" s="304"/>
      <c r="X230" s="616"/>
      <c r="Y230" s="441">
        <v>23.31</v>
      </c>
      <c r="Z230" s="460">
        <v>27.4956</v>
      </c>
      <c r="AA230" s="475">
        <v>85.923749999999998</v>
      </c>
      <c r="AB230" s="524"/>
      <c r="AC230" s="540">
        <v>22.2</v>
      </c>
      <c r="AD230" s="524" t="s">
        <v>134</v>
      </c>
      <c r="AE230" s="524">
        <v>0</v>
      </c>
      <c r="AF230" s="2">
        <v>4021</v>
      </c>
      <c r="AG230" s="1"/>
    </row>
    <row r="231" spans="1:33" ht="15">
      <c r="A231" s="12">
        <v>4022</v>
      </c>
      <c r="B231" s="244"/>
      <c r="C231" s="244" t="s">
        <v>255</v>
      </c>
      <c r="D231" s="125">
        <v>47</v>
      </c>
      <c r="E231" s="112">
        <v>20000</v>
      </c>
      <c r="F231" s="120">
        <v>50</v>
      </c>
      <c r="G231" s="219">
        <v>107</v>
      </c>
      <c r="H231" s="127">
        <v>93</v>
      </c>
      <c r="I231" s="127">
        <v>131</v>
      </c>
      <c r="J231" s="285">
        <v>30</v>
      </c>
      <c r="K231" s="5" t="s">
        <v>24</v>
      </c>
      <c r="L231" s="85">
        <v>12</v>
      </c>
      <c r="M231" s="404">
        <v>800</v>
      </c>
      <c r="N231" s="106">
        <v>0.25</v>
      </c>
      <c r="O231" s="424">
        <v>1.3</v>
      </c>
      <c r="P231" s="85">
        <v>34</v>
      </c>
      <c r="Q231" s="554">
        <v>0.25</v>
      </c>
      <c r="R231" s="553">
        <v>983.1</v>
      </c>
      <c r="S231" s="59">
        <v>238</v>
      </c>
      <c r="T231" s="115">
        <v>1948</v>
      </c>
      <c r="U231" s="616">
        <v>57.634999999999991</v>
      </c>
      <c r="V231" s="127">
        <v>32.5</v>
      </c>
      <c r="W231" s="114"/>
      <c r="X231" s="616">
        <v>7</v>
      </c>
      <c r="Y231" s="69">
        <v>32.5</v>
      </c>
      <c r="Z231" s="116">
        <v>50.373033333333339</v>
      </c>
      <c r="AA231" s="149">
        <v>107.17666666666668</v>
      </c>
      <c r="AB231" s="78"/>
      <c r="AC231" s="539">
        <v>40</v>
      </c>
      <c r="AD231" s="78" t="s">
        <v>134</v>
      </c>
      <c r="AE231" s="78">
        <v>0</v>
      </c>
      <c r="AF231" s="2">
        <v>4022</v>
      </c>
      <c r="AG231" s="1"/>
    </row>
    <row r="232" spans="1:33" ht="15">
      <c r="A232" s="242">
        <v>4023</v>
      </c>
      <c r="B232" s="243"/>
      <c r="C232" s="243" t="s">
        <v>256</v>
      </c>
      <c r="D232" s="281">
        <v>62</v>
      </c>
      <c r="E232" s="271">
        <v>30000</v>
      </c>
      <c r="F232" s="282">
        <v>76</v>
      </c>
      <c r="G232" s="302">
        <v>123</v>
      </c>
      <c r="H232" s="347">
        <v>108</v>
      </c>
      <c r="I232" s="347">
        <v>149</v>
      </c>
      <c r="J232" s="284">
        <v>40</v>
      </c>
      <c r="K232" s="275" t="s">
        <v>24</v>
      </c>
      <c r="L232" s="403">
        <v>12</v>
      </c>
      <c r="M232" s="405">
        <v>1100</v>
      </c>
      <c r="N232" s="420">
        <v>0.25</v>
      </c>
      <c r="O232" s="423">
        <v>1.5</v>
      </c>
      <c r="P232" s="403">
        <v>40</v>
      </c>
      <c r="Q232" s="554">
        <v>0.25</v>
      </c>
      <c r="R232" s="553">
        <v>1653</v>
      </c>
      <c r="S232" s="84">
        <v>280</v>
      </c>
      <c r="T232" s="430">
        <v>2845</v>
      </c>
      <c r="U232" s="616">
        <v>64.3</v>
      </c>
      <c r="V232" s="347">
        <v>40.909090909090907</v>
      </c>
      <c r="W232" s="304"/>
      <c r="X232" s="616">
        <v>7</v>
      </c>
      <c r="Y232" s="441">
        <v>40.909090909090907</v>
      </c>
      <c r="Z232" s="460">
        <v>76.407250000000005</v>
      </c>
      <c r="AA232" s="475">
        <v>123.23750000000001</v>
      </c>
      <c r="AB232" s="524"/>
      <c r="AC232" s="540">
        <v>60</v>
      </c>
      <c r="AD232" s="524" t="s">
        <v>134</v>
      </c>
      <c r="AE232" s="524">
        <v>0</v>
      </c>
      <c r="AF232" s="2">
        <v>4023</v>
      </c>
      <c r="AG232" s="1"/>
    </row>
    <row r="233" spans="1:33" ht="15">
      <c r="A233" s="12">
        <v>4024</v>
      </c>
      <c r="B233" s="244"/>
      <c r="C233" s="244" t="s">
        <v>257</v>
      </c>
      <c r="D233" s="125">
        <v>78</v>
      </c>
      <c r="E233" s="112">
        <v>40000</v>
      </c>
      <c r="F233" s="120">
        <v>106</v>
      </c>
      <c r="G233" s="219">
        <v>136</v>
      </c>
      <c r="H233" s="127">
        <v>119</v>
      </c>
      <c r="I233" s="127">
        <v>164</v>
      </c>
      <c r="J233" s="285">
        <v>50</v>
      </c>
      <c r="K233" s="5" t="s">
        <v>24</v>
      </c>
      <c r="L233" s="85">
        <v>12</v>
      </c>
      <c r="M233" s="404">
        <v>1400</v>
      </c>
      <c r="N233" s="106">
        <v>0.25</v>
      </c>
      <c r="O233" s="424">
        <v>1.65</v>
      </c>
      <c r="P233" s="85">
        <v>58</v>
      </c>
      <c r="Q233" s="554">
        <v>0.16667000000000001</v>
      </c>
      <c r="R233" s="553">
        <v>2436</v>
      </c>
      <c r="S233" s="59">
        <v>406</v>
      </c>
      <c r="T233" s="115">
        <v>3826</v>
      </c>
      <c r="U233" s="616">
        <v>69.3</v>
      </c>
      <c r="V233" s="127">
        <v>47.142857142857146</v>
      </c>
      <c r="W233" s="114"/>
      <c r="X233" s="616">
        <v>4.66676</v>
      </c>
      <c r="Y233" s="69">
        <v>47.142857142857146</v>
      </c>
      <c r="Z233" s="116">
        <v>106.10273142857146</v>
      </c>
      <c r="AA233" s="149">
        <v>136.02914285714289</v>
      </c>
      <c r="AB233" s="78"/>
      <c r="AC233" s="539">
        <v>80</v>
      </c>
      <c r="AD233" s="78" t="s">
        <v>134</v>
      </c>
      <c r="AE233" s="78">
        <v>0</v>
      </c>
      <c r="AF233" s="2">
        <v>4024</v>
      </c>
      <c r="AG233" s="1"/>
    </row>
    <row r="234" spans="1:33" ht="15">
      <c r="A234" s="242">
        <v>4025</v>
      </c>
      <c r="B234" s="243"/>
      <c r="C234" s="243" t="s">
        <v>258</v>
      </c>
      <c r="D234" s="281">
        <v>93</v>
      </c>
      <c r="E234" s="271">
        <v>49000</v>
      </c>
      <c r="F234" s="282">
        <v>132</v>
      </c>
      <c r="G234" s="302">
        <v>142</v>
      </c>
      <c r="H234" s="347">
        <v>120</v>
      </c>
      <c r="I234" s="347">
        <v>170</v>
      </c>
      <c r="J234" s="284">
        <v>60</v>
      </c>
      <c r="K234" s="275" t="s">
        <v>24</v>
      </c>
      <c r="L234" s="403">
        <v>12</v>
      </c>
      <c r="M234" s="405">
        <v>1700</v>
      </c>
      <c r="N234" s="420">
        <v>0.25</v>
      </c>
      <c r="O234" s="423">
        <v>1.65</v>
      </c>
      <c r="P234" s="403">
        <v>98</v>
      </c>
      <c r="Q234" s="554">
        <v>0.1</v>
      </c>
      <c r="R234" s="553">
        <v>3393</v>
      </c>
      <c r="S234" s="84">
        <v>686</v>
      </c>
      <c r="T234" s="430">
        <v>4875.5</v>
      </c>
      <c r="U234" s="616">
        <v>77.540000000000006</v>
      </c>
      <c r="V234" s="347">
        <v>47.558823529411761</v>
      </c>
      <c r="W234" s="304"/>
      <c r="X234" s="616">
        <v>2.8000000000000003</v>
      </c>
      <c r="Y234" s="441">
        <v>47.558823529411761</v>
      </c>
      <c r="Z234" s="460">
        <v>131.77995147058826</v>
      </c>
      <c r="AA234" s="475">
        <v>141.69887254901963</v>
      </c>
      <c r="AB234" s="524"/>
      <c r="AC234" s="540">
        <v>98</v>
      </c>
      <c r="AD234" s="524" t="s">
        <v>134</v>
      </c>
      <c r="AE234" s="524">
        <v>0</v>
      </c>
      <c r="AF234" s="2">
        <v>4025</v>
      </c>
      <c r="AG234" s="1"/>
    </row>
    <row r="235" spans="1:33" ht="15">
      <c r="A235" s="90"/>
      <c r="B235" s="241"/>
      <c r="C235" s="90"/>
      <c r="D235" s="125"/>
      <c r="E235" s="112"/>
      <c r="F235" s="120"/>
      <c r="G235" s="219"/>
      <c r="H235" s="127"/>
      <c r="I235" s="127"/>
      <c r="J235" s="285"/>
      <c r="K235" s="89"/>
      <c r="L235" s="90"/>
      <c r="M235" s="285"/>
      <c r="N235" s="106" t="s">
        <v>81</v>
      </c>
      <c r="O235" s="424" t="s">
        <v>81</v>
      </c>
      <c r="P235" s="89"/>
      <c r="Q235" s="554">
        <v>0.05</v>
      </c>
      <c r="R235" s="553">
        <v>4437</v>
      </c>
      <c r="S235" s="59"/>
      <c r="T235" s="115" t="s">
        <v>81</v>
      </c>
      <c r="U235" s="616">
        <v>87.083333333333329</v>
      </c>
      <c r="V235" s="127"/>
      <c r="W235" s="114"/>
      <c r="X235" s="616">
        <v>1.4000000000000001</v>
      </c>
      <c r="Y235" s="69" t="s">
        <v>81</v>
      </c>
      <c r="Z235" s="116"/>
      <c r="AA235" s="149"/>
      <c r="AB235" s="90"/>
      <c r="AC235" s="539" t="s">
        <v>81</v>
      </c>
      <c r="AD235" s="78" t="s">
        <v>81</v>
      </c>
      <c r="AE235" s="78"/>
      <c r="AF235" s="2" t="s">
        <v>81</v>
      </c>
      <c r="AG235" s="1"/>
    </row>
    <row r="236" spans="1:33" ht="28.5">
      <c r="A236" s="238">
        <v>4030</v>
      </c>
      <c r="B236" s="239"/>
      <c r="C236" s="240" t="s">
        <v>259</v>
      </c>
      <c r="D236" s="263"/>
      <c r="E236" s="264"/>
      <c r="F236" s="265"/>
      <c r="G236" s="319"/>
      <c r="H236" s="267"/>
      <c r="I236" s="267"/>
      <c r="J236" s="268"/>
      <c r="K236" s="268"/>
      <c r="L236" s="263"/>
      <c r="M236" s="268"/>
      <c r="N236" s="419" t="s">
        <v>81</v>
      </c>
      <c r="O236" s="425" t="s">
        <v>81</v>
      </c>
      <c r="P236" s="263"/>
      <c r="Q236" s="554"/>
      <c r="R236" s="553" t="s">
        <v>81</v>
      </c>
      <c r="S236" s="561"/>
      <c r="T236" s="429" t="s">
        <v>81</v>
      </c>
      <c r="U236" s="616"/>
      <c r="V236" s="267"/>
      <c r="W236" s="267"/>
      <c r="X236" s="616"/>
      <c r="Y236" s="446" t="s">
        <v>81</v>
      </c>
      <c r="Z236" s="459"/>
      <c r="AA236" s="472"/>
      <c r="AB236" s="523"/>
      <c r="AC236" s="538" t="s">
        <v>81</v>
      </c>
      <c r="AD236" s="523" t="s">
        <v>81</v>
      </c>
      <c r="AE236" s="523"/>
      <c r="AF236" s="2">
        <v>4030</v>
      </c>
      <c r="AG236" s="1"/>
    </row>
    <row r="237" spans="1:33" ht="15">
      <c r="A237" s="90"/>
      <c r="B237" s="241"/>
      <c r="C237" s="90"/>
      <c r="D237" s="125"/>
      <c r="E237" s="112"/>
      <c r="F237" s="120"/>
      <c r="G237" s="219"/>
      <c r="H237" s="127"/>
      <c r="I237" s="127"/>
      <c r="J237" s="285"/>
      <c r="K237" s="89"/>
      <c r="L237" s="90"/>
      <c r="M237" s="285"/>
      <c r="N237" s="106" t="s">
        <v>81</v>
      </c>
      <c r="O237" s="424" t="s">
        <v>81</v>
      </c>
      <c r="P237" s="89"/>
      <c r="Q237" s="552"/>
      <c r="R237" s="553" t="s">
        <v>81</v>
      </c>
      <c r="S237" s="59"/>
      <c r="T237" s="115" t="s">
        <v>81</v>
      </c>
      <c r="U237" s="614"/>
      <c r="V237" s="127"/>
      <c r="W237" s="114"/>
      <c r="X237" s="614"/>
      <c r="Y237" s="69" t="s">
        <v>81</v>
      </c>
      <c r="Z237" s="116"/>
      <c r="AA237" s="149"/>
      <c r="AB237" s="90"/>
      <c r="AC237" s="539" t="s">
        <v>81</v>
      </c>
      <c r="AD237" s="78" t="s">
        <v>81</v>
      </c>
      <c r="AE237" s="78"/>
      <c r="AF237" s="2" t="s">
        <v>81</v>
      </c>
    </row>
    <row r="238" spans="1:33" ht="30">
      <c r="A238" s="12">
        <v>4032</v>
      </c>
      <c r="B238" s="244"/>
      <c r="C238" s="244" t="s">
        <v>260</v>
      </c>
      <c r="D238" s="125">
        <v>142</v>
      </c>
      <c r="E238" s="112">
        <v>24000</v>
      </c>
      <c r="F238" s="120">
        <v>108</v>
      </c>
      <c r="G238" s="219">
        <v>76</v>
      </c>
      <c r="H238" s="127">
        <v>63</v>
      </c>
      <c r="I238" s="127">
        <v>97</v>
      </c>
      <c r="J238" s="285">
        <v>35</v>
      </c>
      <c r="K238" s="5" t="s">
        <v>24</v>
      </c>
      <c r="L238" s="85">
        <v>15</v>
      </c>
      <c r="M238" s="404">
        <v>2200</v>
      </c>
      <c r="N238" s="106">
        <v>0.25</v>
      </c>
      <c r="O238" s="424">
        <v>1.1000000000000001</v>
      </c>
      <c r="P238" s="85">
        <v>35</v>
      </c>
      <c r="Q238" s="554"/>
      <c r="R238" s="553" t="s">
        <v>81</v>
      </c>
      <c r="S238" s="59">
        <v>245</v>
      </c>
      <c r="T238" s="115">
        <v>1997</v>
      </c>
      <c r="U238" s="616"/>
      <c r="V238" s="127">
        <v>12</v>
      </c>
      <c r="W238" s="114"/>
      <c r="X238" s="616"/>
      <c r="Y238" s="69">
        <v>12</v>
      </c>
      <c r="Z238" s="116">
        <v>107.86725714285714</v>
      </c>
      <c r="AA238" s="149">
        <v>75.962857142857146</v>
      </c>
      <c r="AB238" s="78"/>
      <c r="AC238" s="539">
        <v>48</v>
      </c>
      <c r="AD238" s="78" t="s">
        <v>134</v>
      </c>
      <c r="AE238" s="78">
        <v>0</v>
      </c>
      <c r="AF238" s="2">
        <v>4032</v>
      </c>
    </row>
    <row r="239" spans="1:33" ht="30">
      <c r="A239" s="242">
        <v>4033</v>
      </c>
      <c r="B239" s="243"/>
      <c r="C239" s="243" t="s">
        <v>261</v>
      </c>
      <c r="D239" s="281">
        <v>192</v>
      </c>
      <c r="E239" s="271">
        <v>38000</v>
      </c>
      <c r="F239" s="282">
        <v>173</v>
      </c>
      <c r="G239" s="302">
        <v>90</v>
      </c>
      <c r="H239" s="347">
        <v>75</v>
      </c>
      <c r="I239" s="347">
        <v>115</v>
      </c>
      <c r="J239" s="284">
        <v>45</v>
      </c>
      <c r="K239" s="275" t="s">
        <v>24</v>
      </c>
      <c r="L239" s="403">
        <v>15</v>
      </c>
      <c r="M239" s="405">
        <v>3000</v>
      </c>
      <c r="N239" s="420">
        <v>0.25</v>
      </c>
      <c r="O239" s="423">
        <v>1.05</v>
      </c>
      <c r="P239" s="403">
        <v>44</v>
      </c>
      <c r="Q239" s="554">
        <v>0.05</v>
      </c>
      <c r="R239" s="553">
        <v>894</v>
      </c>
      <c r="S239" s="84">
        <v>308</v>
      </c>
      <c r="T239" s="430">
        <v>3082</v>
      </c>
      <c r="U239" s="616">
        <v>55.35</v>
      </c>
      <c r="V239" s="347">
        <v>13.3</v>
      </c>
      <c r="W239" s="304"/>
      <c r="X239" s="616">
        <v>1.4000000000000001</v>
      </c>
      <c r="Y239" s="441">
        <v>13.3</v>
      </c>
      <c r="Z239" s="460">
        <v>172.73813333333337</v>
      </c>
      <c r="AA239" s="475">
        <v>89.967777777777783</v>
      </c>
      <c r="AB239" s="524"/>
      <c r="AC239" s="540">
        <v>76</v>
      </c>
      <c r="AD239" s="524" t="s">
        <v>134</v>
      </c>
      <c r="AE239" s="524">
        <v>0</v>
      </c>
      <c r="AF239" s="2">
        <v>4033</v>
      </c>
    </row>
    <row r="240" spans="1:33" ht="30">
      <c r="A240" s="12">
        <v>4034</v>
      </c>
      <c r="B240" s="244"/>
      <c r="C240" s="244" t="s">
        <v>262</v>
      </c>
      <c r="D240" s="125">
        <v>142</v>
      </c>
      <c r="E240" s="112">
        <v>23000</v>
      </c>
      <c r="F240" s="120">
        <v>105</v>
      </c>
      <c r="G240" s="219">
        <v>74</v>
      </c>
      <c r="H240" s="127">
        <v>60</v>
      </c>
      <c r="I240" s="127">
        <v>90</v>
      </c>
      <c r="J240" s="285">
        <v>35</v>
      </c>
      <c r="K240" s="5" t="s">
        <v>24</v>
      </c>
      <c r="L240" s="85">
        <v>15</v>
      </c>
      <c r="M240" s="404">
        <v>2000</v>
      </c>
      <c r="N240" s="106">
        <v>0.25</v>
      </c>
      <c r="O240" s="424">
        <v>1.1000000000000001</v>
      </c>
      <c r="P240" s="85">
        <v>32</v>
      </c>
      <c r="Q240" s="554">
        <v>0.05</v>
      </c>
      <c r="R240" s="553">
        <v>1676.25</v>
      </c>
      <c r="S240" s="59">
        <v>224</v>
      </c>
      <c r="T240" s="115">
        <v>1903</v>
      </c>
      <c r="U240" s="616">
        <v>56.178571428571431</v>
      </c>
      <c r="V240" s="127">
        <v>12.65</v>
      </c>
      <c r="W240" s="114"/>
      <c r="X240" s="616">
        <v>1.4000000000000001</v>
      </c>
      <c r="Y240" s="69">
        <v>12.65</v>
      </c>
      <c r="Z240" s="116">
        <v>104.68747142857143</v>
      </c>
      <c r="AA240" s="149">
        <v>73.723571428571432</v>
      </c>
      <c r="AB240" s="78"/>
      <c r="AC240" s="539">
        <v>46</v>
      </c>
      <c r="AD240" s="78" t="s">
        <v>134</v>
      </c>
      <c r="AE240" s="78">
        <v>0</v>
      </c>
      <c r="AF240" s="2">
        <v>4034</v>
      </c>
    </row>
    <row r="241" spans="1:32" ht="30">
      <c r="A241" s="242">
        <v>4035</v>
      </c>
      <c r="B241" s="243"/>
      <c r="C241" s="243" t="s">
        <v>263</v>
      </c>
      <c r="D241" s="281">
        <v>192</v>
      </c>
      <c r="E241" s="271">
        <v>41000</v>
      </c>
      <c r="F241" s="282">
        <v>185</v>
      </c>
      <c r="G241" s="302">
        <v>97</v>
      </c>
      <c r="H241" s="347">
        <v>80</v>
      </c>
      <c r="I241" s="347">
        <v>120</v>
      </c>
      <c r="J241" s="284">
        <v>45</v>
      </c>
      <c r="K241" s="275" t="s">
        <v>24</v>
      </c>
      <c r="L241" s="403">
        <v>15</v>
      </c>
      <c r="M241" s="405">
        <v>2800</v>
      </c>
      <c r="N241" s="420">
        <v>0.25</v>
      </c>
      <c r="O241" s="423">
        <v>1.05</v>
      </c>
      <c r="P241" s="403">
        <v>38</v>
      </c>
      <c r="Q241" s="554">
        <v>2.5000000000000001E-2</v>
      </c>
      <c r="R241" s="553">
        <v>2831</v>
      </c>
      <c r="S241" s="84">
        <v>266</v>
      </c>
      <c r="T241" s="430">
        <v>3259</v>
      </c>
      <c r="U241" s="616">
        <v>71.444444444444443</v>
      </c>
      <c r="V241" s="347">
        <v>15.375</v>
      </c>
      <c r="W241" s="304"/>
      <c r="X241" s="616">
        <v>0.70000000000000007</v>
      </c>
      <c r="Y241" s="441">
        <v>15.375</v>
      </c>
      <c r="Z241" s="460">
        <v>185.42773333333335</v>
      </c>
      <c r="AA241" s="475">
        <v>96.57694444444445</v>
      </c>
      <c r="AB241" s="524"/>
      <c r="AC241" s="540">
        <v>82</v>
      </c>
      <c r="AD241" s="524" t="s">
        <v>134</v>
      </c>
      <c r="AE241" s="524">
        <v>0</v>
      </c>
      <c r="AF241" s="2">
        <v>4035</v>
      </c>
    </row>
    <row r="242" spans="1:32" ht="30">
      <c r="A242" s="242">
        <v>4038</v>
      </c>
      <c r="B242" s="243"/>
      <c r="C242" s="243" t="s">
        <v>264</v>
      </c>
      <c r="D242" s="281">
        <v>158</v>
      </c>
      <c r="E242" s="271">
        <v>8600</v>
      </c>
      <c r="F242" s="282">
        <v>81</v>
      </c>
      <c r="G242" s="302">
        <v>51</v>
      </c>
      <c r="H242" s="347">
        <v>43</v>
      </c>
      <c r="I242" s="347">
        <v>64</v>
      </c>
      <c r="J242" s="284">
        <v>25</v>
      </c>
      <c r="K242" s="275" t="s">
        <v>24</v>
      </c>
      <c r="L242" s="403">
        <v>15</v>
      </c>
      <c r="M242" s="405">
        <v>1200</v>
      </c>
      <c r="N242" s="420">
        <v>0.25</v>
      </c>
      <c r="O242" s="423">
        <v>1.6</v>
      </c>
      <c r="P242" s="403">
        <v>35</v>
      </c>
      <c r="Q242" s="554">
        <v>0.05</v>
      </c>
      <c r="R242" s="553">
        <v>2001</v>
      </c>
      <c r="S242" s="84">
        <v>245</v>
      </c>
      <c r="T242" s="430">
        <v>872.80000000000007</v>
      </c>
      <c r="U242" s="616">
        <v>90.84</v>
      </c>
      <c r="V242" s="347">
        <v>11.466666666666669</v>
      </c>
      <c r="W242" s="304"/>
      <c r="X242" s="616">
        <v>1.4000000000000001</v>
      </c>
      <c r="Y242" s="441">
        <v>11.466666666666669</v>
      </c>
      <c r="Z242" s="460">
        <v>80.606122666666693</v>
      </c>
      <c r="AA242" s="475">
        <v>51.016533333333349</v>
      </c>
      <c r="AB242" s="524"/>
      <c r="AC242" s="540">
        <v>17.2</v>
      </c>
      <c r="AD242" s="524" t="s">
        <v>134</v>
      </c>
      <c r="AE242" s="524">
        <v>0</v>
      </c>
      <c r="AF242" s="2">
        <v>4038</v>
      </c>
    </row>
    <row r="243" spans="1:32" ht="45">
      <c r="A243" s="12">
        <v>4039</v>
      </c>
      <c r="B243" s="244"/>
      <c r="C243" s="244" t="s">
        <v>265</v>
      </c>
      <c r="D243" s="125">
        <v>212</v>
      </c>
      <c r="E243" s="112">
        <v>13000</v>
      </c>
      <c r="F243" s="120">
        <v>100</v>
      </c>
      <c r="G243" s="219">
        <v>47</v>
      </c>
      <c r="H243" s="127">
        <v>40</v>
      </c>
      <c r="I243" s="127">
        <v>59</v>
      </c>
      <c r="J243" s="285">
        <v>35</v>
      </c>
      <c r="K243" s="5" t="s">
        <v>24</v>
      </c>
      <c r="L243" s="85">
        <v>15</v>
      </c>
      <c r="M243" s="404">
        <v>1600</v>
      </c>
      <c r="N243" s="106">
        <v>0.25</v>
      </c>
      <c r="O243" s="424">
        <v>1.25</v>
      </c>
      <c r="P243" s="85">
        <v>28</v>
      </c>
      <c r="Q243" s="554">
        <v>3.3300000000000003E-2</v>
      </c>
      <c r="R243" s="553">
        <v>3654</v>
      </c>
      <c r="S243" s="59">
        <v>196</v>
      </c>
      <c r="T243" s="115">
        <v>1145</v>
      </c>
      <c r="U243" s="616">
        <v>114.4</v>
      </c>
      <c r="V243" s="127">
        <v>10.15625</v>
      </c>
      <c r="W243" s="114"/>
      <c r="X243" s="616">
        <v>0.93240000000000012</v>
      </c>
      <c r="Y243" s="69">
        <v>10.15625</v>
      </c>
      <c r="Z243" s="116">
        <v>99.974089285714285</v>
      </c>
      <c r="AA243" s="149">
        <v>47.157589285714288</v>
      </c>
      <c r="AB243" s="78"/>
      <c r="AC243" s="539">
        <v>26</v>
      </c>
      <c r="AD243" s="78" t="s">
        <v>134</v>
      </c>
      <c r="AE243" s="78">
        <v>0</v>
      </c>
      <c r="AF243" s="2">
        <v>4039</v>
      </c>
    </row>
    <row r="244" spans="1:32" ht="45">
      <c r="A244" s="242">
        <v>4040</v>
      </c>
      <c r="B244" s="243"/>
      <c r="C244" s="243" t="s">
        <v>266</v>
      </c>
      <c r="D244" s="281">
        <v>307</v>
      </c>
      <c r="E244" s="271">
        <v>20000</v>
      </c>
      <c r="F244" s="282">
        <v>152</v>
      </c>
      <c r="G244" s="302">
        <v>50</v>
      </c>
      <c r="H244" s="347">
        <v>42</v>
      </c>
      <c r="I244" s="347">
        <v>62</v>
      </c>
      <c r="J244" s="284">
        <v>50</v>
      </c>
      <c r="K244" s="275" t="s">
        <v>24</v>
      </c>
      <c r="L244" s="403">
        <v>15</v>
      </c>
      <c r="M244" s="405">
        <v>2400</v>
      </c>
      <c r="N244" s="420">
        <v>0.25</v>
      </c>
      <c r="O244" s="423">
        <v>1.25</v>
      </c>
      <c r="P244" s="403">
        <v>39</v>
      </c>
      <c r="Q244" s="554">
        <v>0.05</v>
      </c>
      <c r="R244" s="553">
        <v>692.85</v>
      </c>
      <c r="S244" s="84">
        <v>273</v>
      </c>
      <c r="T244" s="430">
        <v>1733</v>
      </c>
      <c r="U244" s="616">
        <v>37.417999999999999</v>
      </c>
      <c r="V244" s="347">
        <v>10.416666666666668</v>
      </c>
      <c r="W244" s="304"/>
      <c r="X244" s="616">
        <v>1.4000000000000001</v>
      </c>
      <c r="Y244" s="441">
        <v>10.416666666666668</v>
      </c>
      <c r="Z244" s="460">
        <v>152.22390333333334</v>
      </c>
      <c r="AA244" s="475">
        <v>49.58433333333334</v>
      </c>
      <c r="AB244" s="524"/>
      <c r="AC244" s="540">
        <v>40</v>
      </c>
      <c r="AD244" s="524" t="s">
        <v>134</v>
      </c>
      <c r="AE244" s="524">
        <v>0</v>
      </c>
      <c r="AF244" s="2">
        <v>4040</v>
      </c>
    </row>
    <row r="245" spans="1:32" ht="15">
      <c r="A245" s="90"/>
      <c r="B245" s="241"/>
      <c r="C245" s="90"/>
      <c r="D245" s="125"/>
      <c r="E245" s="112"/>
      <c r="F245" s="120"/>
      <c r="G245" s="219"/>
      <c r="H245" s="127"/>
      <c r="I245" s="127"/>
      <c r="J245" s="285"/>
      <c r="K245" s="89"/>
      <c r="L245" s="90"/>
      <c r="M245" s="404"/>
      <c r="N245" s="106" t="s">
        <v>81</v>
      </c>
      <c r="O245" s="424" t="s">
        <v>81</v>
      </c>
      <c r="P245" s="89"/>
      <c r="Q245" s="554">
        <v>0.05</v>
      </c>
      <c r="R245" s="553">
        <v>603.45000000000005</v>
      </c>
      <c r="S245" s="59"/>
      <c r="T245" s="115" t="s">
        <v>81</v>
      </c>
      <c r="U245" s="616">
        <v>34.586000000000006</v>
      </c>
      <c r="V245" s="127"/>
      <c r="W245" s="114"/>
      <c r="X245" s="616">
        <v>1.4000000000000001</v>
      </c>
      <c r="Y245" s="69" t="s">
        <v>81</v>
      </c>
      <c r="Z245" s="116"/>
      <c r="AA245" s="149"/>
      <c r="AB245" s="90"/>
      <c r="AC245" s="539" t="s">
        <v>81</v>
      </c>
      <c r="AD245" s="78" t="s">
        <v>81</v>
      </c>
      <c r="AE245" s="78"/>
      <c r="AF245" s="2" t="s">
        <v>81</v>
      </c>
    </row>
    <row r="246" spans="1:32" ht="15">
      <c r="A246" s="238">
        <v>4050</v>
      </c>
      <c r="B246" s="239"/>
      <c r="C246" s="240" t="s">
        <v>267</v>
      </c>
      <c r="D246" s="263"/>
      <c r="E246" s="264"/>
      <c r="F246" s="265"/>
      <c r="G246" s="319"/>
      <c r="H246" s="267"/>
      <c r="I246" s="267"/>
      <c r="J246" s="268"/>
      <c r="K246" s="268"/>
      <c r="L246" s="263"/>
      <c r="M246" s="268"/>
      <c r="N246" s="419" t="s">
        <v>81</v>
      </c>
      <c r="O246" s="425" t="s">
        <v>81</v>
      </c>
      <c r="P246" s="263"/>
      <c r="Q246" s="554">
        <v>0.05</v>
      </c>
      <c r="R246" s="553">
        <v>931.25</v>
      </c>
      <c r="S246" s="561"/>
      <c r="T246" s="429" t="s">
        <v>81</v>
      </c>
      <c r="U246" s="616">
        <v>32.921428571428571</v>
      </c>
      <c r="V246" s="267"/>
      <c r="W246" s="267"/>
      <c r="X246" s="616">
        <v>1.4000000000000001</v>
      </c>
      <c r="Y246" s="446" t="s">
        <v>81</v>
      </c>
      <c r="Z246" s="459"/>
      <c r="AA246" s="472"/>
      <c r="AB246" s="523"/>
      <c r="AC246" s="538" t="s">
        <v>81</v>
      </c>
      <c r="AD246" s="523" t="s">
        <v>81</v>
      </c>
      <c r="AE246" s="523"/>
      <c r="AF246" s="2">
        <v>4050</v>
      </c>
    </row>
    <row r="247" spans="1:32" ht="15">
      <c r="A247" s="90"/>
      <c r="B247" s="241"/>
      <c r="C247" s="90"/>
      <c r="D247" s="125"/>
      <c r="E247" s="112"/>
      <c r="F247" s="120"/>
      <c r="G247" s="219"/>
      <c r="H247" s="127"/>
      <c r="I247" s="127"/>
      <c r="J247" s="285"/>
      <c r="K247" s="89"/>
      <c r="L247" s="90"/>
      <c r="M247" s="285"/>
      <c r="N247" s="106" t="s">
        <v>81</v>
      </c>
      <c r="O247" s="424" t="s">
        <v>81</v>
      </c>
      <c r="P247" s="89"/>
      <c r="Q247" s="554">
        <v>3.3300000000000003E-2</v>
      </c>
      <c r="R247" s="553">
        <v>1490</v>
      </c>
      <c r="S247" s="59"/>
      <c r="T247" s="115" t="s">
        <v>81</v>
      </c>
      <c r="U247" s="616">
        <v>36.06</v>
      </c>
      <c r="V247" s="127"/>
      <c r="W247" s="114"/>
      <c r="X247" s="616">
        <v>0.93240000000000012</v>
      </c>
      <c r="Y247" s="69" t="s">
        <v>81</v>
      </c>
      <c r="Z247" s="116"/>
      <c r="AA247" s="149"/>
      <c r="AB247" s="90"/>
      <c r="AC247" s="539" t="s">
        <v>81</v>
      </c>
      <c r="AD247" s="78" t="s">
        <v>81</v>
      </c>
      <c r="AE247" s="78"/>
      <c r="AF247" s="2" t="s">
        <v>81</v>
      </c>
    </row>
    <row r="248" spans="1:32" ht="30">
      <c r="A248" s="242">
        <v>4053</v>
      </c>
      <c r="B248" s="243"/>
      <c r="C248" s="243" t="s">
        <v>268</v>
      </c>
      <c r="D248" s="281">
        <v>65</v>
      </c>
      <c r="E248" s="271">
        <v>8700</v>
      </c>
      <c r="F248" s="282">
        <v>60</v>
      </c>
      <c r="G248" s="302">
        <v>92</v>
      </c>
      <c r="H248" s="347">
        <v>78</v>
      </c>
      <c r="I248" s="347">
        <v>115</v>
      </c>
      <c r="J248" s="284">
        <v>15</v>
      </c>
      <c r="K248" s="275" t="s">
        <v>24</v>
      </c>
      <c r="L248" s="403">
        <v>10</v>
      </c>
      <c r="M248" s="284">
        <v>600</v>
      </c>
      <c r="N248" s="420">
        <v>0.25</v>
      </c>
      <c r="O248" s="423">
        <v>1.35</v>
      </c>
      <c r="P248" s="403">
        <v>15</v>
      </c>
      <c r="Q248" s="554"/>
      <c r="R248" s="553" t="s">
        <v>81</v>
      </c>
      <c r="S248" s="84">
        <v>105</v>
      </c>
      <c r="T248" s="430">
        <v>957.59999999999991</v>
      </c>
      <c r="U248" s="616"/>
      <c r="V248" s="347">
        <v>19.575000000000003</v>
      </c>
      <c r="W248" s="304"/>
      <c r="X248" s="616"/>
      <c r="Y248" s="441">
        <v>19.575000000000003</v>
      </c>
      <c r="Z248" s="460">
        <v>59.641725000000008</v>
      </c>
      <c r="AA248" s="475">
        <v>91.756500000000003</v>
      </c>
      <c r="AB248" s="524"/>
      <c r="AC248" s="540">
        <v>17.400000000000002</v>
      </c>
      <c r="AD248" s="524" t="s">
        <v>134</v>
      </c>
      <c r="AE248" s="524">
        <v>0</v>
      </c>
      <c r="AF248" s="2">
        <v>4053</v>
      </c>
    </row>
    <row r="249" spans="1:32" ht="30">
      <c r="A249" s="12">
        <v>4054</v>
      </c>
      <c r="B249" s="244"/>
      <c r="C249" s="244" t="s">
        <v>269</v>
      </c>
      <c r="D249" s="125">
        <v>76</v>
      </c>
      <c r="E249" s="112">
        <v>12500</v>
      </c>
      <c r="F249" s="120">
        <v>77</v>
      </c>
      <c r="G249" s="219">
        <v>102</v>
      </c>
      <c r="H249" s="127">
        <v>87</v>
      </c>
      <c r="I249" s="127">
        <v>127</v>
      </c>
      <c r="J249" s="285">
        <v>20</v>
      </c>
      <c r="K249" s="5" t="s">
        <v>24</v>
      </c>
      <c r="L249" s="85">
        <v>10</v>
      </c>
      <c r="M249" s="285">
        <v>700</v>
      </c>
      <c r="N249" s="106">
        <v>0.25</v>
      </c>
      <c r="O249" s="424">
        <v>1.35</v>
      </c>
      <c r="P249" s="85">
        <v>20</v>
      </c>
      <c r="Q249" s="552"/>
      <c r="R249" s="553" t="s">
        <v>81</v>
      </c>
      <c r="S249" s="59">
        <v>140</v>
      </c>
      <c r="T249" s="115">
        <v>1365</v>
      </c>
      <c r="U249" s="614"/>
      <c r="V249" s="127">
        <v>24.107142857142858</v>
      </c>
      <c r="W249" s="114"/>
      <c r="X249" s="614"/>
      <c r="Y249" s="69">
        <v>24.107142857142858</v>
      </c>
      <c r="Z249" s="116">
        <v>77.210571428571441</v>
      </c>
      <c r="AA249" s="149">
        <v>101.59285714285716</v>
      </c>
      <c r="AB249" s="78"/>
      <c r="AC249" s="539">
        <v>25</v>
      </c>
      <c r="AD249" s="78" t="s">
        <v>134</v>
      </c>
      <c r="AE249" s="78">
        <v>0</v>
      </c>
      <c r="AF249" s="2">
        <v>4054</v>
      </c>
    </row>
    <row r="250" spans="1:32" ht="30">
      <c r="A250" s="242">
        <v>4055</v>
      </c>
      <c r="B250" s="243"/>
      <c r="C250" s="243" t="s">
        <v>270</v>
      </c>
      <c r="D250" s="281">
        <v>92</v>
      </c>
      <c r="E250" s="271">
        <v>13500</v>
      </c>
      <c r="F250" s="282">
        <v>74</v>
      </c>
      <c r="G250" s="302">
        <v>81</v>
      </c>
      <c r="H250" s="347">
        <v>68</v>
      </c>
      <c r="I250" s="347">
        <v>102</v>
      </c>
      <c r="J250" s="284">
        <v>25</v>
      </c>
      <c r="K250" s="275" t="s">
        <v>24</v>
      </c>
      <c r="L250" s="403">
        <v>10</v>
      </c>
      <c r="M250" s="284">
        <v>800</v>
      </c>
      <c r="N250" s="420">
        <v>0.25</v>
      </c>
      <c r="O250" s="423">
        <v>0.95</v>
      </c>
      <c r="P250" s="403">
        <v>16</v>
      </c>
      <c r="Q250" s="554"/>
      <c r="R250" s="553" t="s">
        <v>81</v>
      </c>
      <c r="S250" s="84">
        <v>112</v>
      </c>
      <c r="T250" s="430">
        <v>1435</v>
      </c>
      <c r="U250" s="616"/>
      <c r="V250" s="347">
        <v>16.03125</v>
      </c>
      <c r="W250" s="304"/>
      <c r="X250" s="616"/>
      <c r="Y250" s="441">
        <v>16.03125</v>
      </c>
      <c r="Z250" s="460">
        <v>74.312425000000005</v>
      </c>
      <c r="AA250" s="475">
        <v>80.774375000000006</v>
      </c>
      <c r="AB250" s="524"/>
      <c r="AC250" s="540">
        <v>27</v>
      </c>
      <c r="AD250" s="524" t="s">
        <v>134</v>
      </c>
      <c r="AE250" s="524">
        <v>0</v>
      </c>
      <c r="AF250" s="2">
        <v>4055</v>
      </c>
    </row>
    <row r="251" spans="1:32" ht="30">
      <c r="A251" s="12">
        <v>4056</v>
      </c>
      <c r="B251" s="244"/>
      <c r="C251" s="244" t="s">
        <v>271</v>
      </c>
      <c r="D251" s="125">
        <v>109</v>
      </c>
      <c r="E251" s="112">
        <v>18000</v>
      </c>
      <c r="F251" s="120">
        <v>99</v>
      </c>
      <c r="G251" s="219">
        <v>91</v>
      </c>
      <c r="H251" s="127">
        <v>77</v>
      </c>
      <c r="I251" s="127">
        <v>114</v>
      </c>
      <c r="J251" s="285">
        <v>30</v>
      </c>
      <c r="K251" s="5" t="s">
        <v>24</v>
      </c>
      <c r="L251" s="85">
        <v>10</v>
      </c>
      <c r="M251" s="404">
        <v>1000</v>
      </c>
      <c r="N251" s="106">
        <v>0.25</v>
      </c>
      <c r="O251" s="424">
        <v>1.05</v>
      </c>
      <c r="P251" s="85">
        <v>21</v>
      </c>
      <c r="Q251" s="554">
        <v>0.1</v>
      </c>
      <c r="R251" s="553">
        <v>845.75</v>
      </c>
      <c r="S251" s="59">
        <v>147</v>
      </c>
      <c r="T251" s="115">
        <v>1911</v>
      </c>
      <c r="U251" s="616">
        <v>64.516666666666666</v>
      </c>
      <c r="V251" s="127">
        <v>18.900000000000002</v>
      </c>
      <c r="W251" s="114"/>
      <c r="X251" s="616">
        <v>2.8000000000000003</v>
      </c>
      <c r="Y251" s="69">
        <v>18.900000000000002</v>
      </c>
      <c r="Z251" s="116">
        <v>99.037400000000019</v>
      </c>
      <c r="AA251" s="149">
        <v>90.860000000000014</v>
      </c>
      <c r="AB251" s="78"/>
      <c r="AC251" s="539">
        <v>36</v>
      </c>
      <c r="AD251" s="78" t="s">
        <v>134</v>
      </c>
      <c r="AE251" s="78">
        <v>0</v>
      </c>
      <c r="AF251" s="2">
        <v>4056</v>
      </c>
    </row>
    <row r="252" spans="1:32" ht="30">
      <c r="A252" s="242">
        <v>4057</v>
      </c>
      <c r="B252" s="243"/>
      <c r="C252" s="245" t="s">
        <v>272</v>
      </c>
      <c r="D252" s="281">
        <v>140</v>
      </c>
      <c r="E252" s="271">
        <v>30000</v>
      </c>
      <c r="F252" s="282">
        <v>157</v>
      </c>
      <c r="G252" s="302">
        <v>112</v>
      </c>
      <c r="H252" s="347">
        <v>95</v>
      </c>
      <c r="I252" s="347">
        <v>141</v>
      </c>
      <c r="J252" s="284">
        <v>40</v>
      </c>
      <c r="K252" s="275" t="s">
        <v>24</v>
      </c>
      <c r="L252" s="403">
        <v>10</v>
      </c>
      <c r="M252" s="405">
        <v>1400</v>
      </c>
      <c r="N252" s="420">
        <v>0.25</v>
      </c>
      <c r="O252" s="423">
        <v>1.05</v>
      </c>
      <c r="P252" s="403">
        <v>34</v>
      </c>
      <c r="Q252" s="554">
        <v>0.1</v>
      </c>
      <c r="R252" s="553">
        <v>1243.75</v>
      </c>
      <c r="S252" s="84">
        <v>238</v>
      </c>
      <c r="T252" s="430">
        <v>3178</v>
      </c>
      <c r="U252" s="616">
        <v>70.4375</v>
      </c>
      <c r="V252" s="347">
        <v>22.5</v>
      </c>
      <c r="W252" s="304"/>
      <c r="X252" s="616">
        <v>2.8000000000000003</v>
      </c>
      <c r="Y252" s="441">
        <v>22.5</v>
      </c>
      <c r="Z252" s="460">
        <v>157.00300000000001</v>
      </c>
      <c r="AA252" s="475">
        <v>112.14500000000001</v>
      </c>
      <c r="AB252" s="524"/>
      <c r="AC252" s="540">
        <v>60</v>
      </c>
      <c r="AD252" s="524" t="s">
        <v>134</v>
      </c>
      <c r="AE252" s="524">
        <v>0</v>
      </c>
      <c r="AF252" s="2">
        <v>4057</v>
      </c>
    </row>
    <row r="253" spans="1:32" ht="30">
      <c r="A253" s="12">
        <v>4058</v>
      </c>
      <c r="B253" s="244"/>
      <c r="C253" s="244" t="s">
        <v>273</v>
      </c>
      <c r="D253" s="125">
        <v>92</v>
      </c>
      <c r="E253" s="112">
        <v>16500</v>
      </c>
      <c r="F253" s="120">
        <v>92</v>
      </c>
      <c r="G253" s="219">
        <v>100</v>
      </c>
      <c r="H253" s="127">
        <v>85</v>
      </c>
      <c r="I253" s="127">
        <v>127</v>
      </c>
      <c r="J253" s="285">
        <v>25</v>
      </c>
      <c r="K253" s="5" t="s">
        <v>24</v>
      </c>
      <c r="L253" s="85">
        <v>10</v>
      </c>
      <c r="M253" s="404">
        <v>1200</v>
      </c>
      <c r="N253" s="106">
        <v>0.25</v>
      </c>
      <c r="O253" s="424">
        <v>1.45</v>
      </c>
      <c r="P253" s="85">
        <v>24</v>
      </c>
      <c r="Q253" s="554">
        <v>0.1</v>
      </c>
      <c r="R253" s="553">
        <v>1243.75</v>
      </c>
      <c r="S253" s="59">
        <v>168</v>
      </c>
      <c r="T253" s="115">
        <v>1785</v>
      </c>
      <c r="U253" s="616">
        <v>55.23</v>
      </c>
      <c r="V253" s="127">
        <v>19.9375</v>
      </c>
      <c r="W253" s="114"/>
      <c r="X253" s="616">
        <v>2.8000000000000003</v>
      </c>
      <c r="Y253" s="69">
        <v>19.9375</v>
      </c>
      <c r="Z253" s="116">
        <v>92.433550000000011</v>
      </c>
      <c r="AA253" s="149">
        <v>100.47125000000001</v>
      </c>
      <c r="AB253" s="78"/>
      <c r="AC253" s="539">
        <v>33</v>
      </c>
      <c r="AD253" s="78" t="s">
        <v>134</v>
      </c>
      <c r="AE253" s="78">
        <v>0</v>
      </c>
      <c r="AF253" s="2">
        <v>4058</v>
      </c>
    </row>
    <row r="254" spans="1:32" ht="30">
      <c r="A254" s="242">
        <v>4059</v>
      </c>
      <c r="B254" s="243"/>
      <c r="C254" s="243" t="s">
        <v>274</v>
      </c>
      <c r="D254" s="281">
        <v>109</v>
      </c>
      <c r="E254" s="271">
        <v>19000</v>
      </c>
      <c r="F254" s="282">
        <v>107</v>
      </c>
      <c r="G254" s="302">
        <v>98</v>
      </c>
      <c r="H254" s="347">
        <v>83</v>
      </c>
      <c r="I254" s="347">
        <v>124</v>
      </c>
      <c r="J254" s="284">
        <v>30</v>
      </c>
      <c r="K254" s="275" t="s">
        <v>24</v>
      </c>
      <c r="L254" s="403">
        <v>10</v>
      </c>
      <c r="M254" s="405">
        <v>1400</v>
      </c>
      <c r="N254" s="420">
        <v>0.25</v>
      </c>
      <c r="O254" s="423">
        <v>1.5</v>
      </c>
      <c r="P254" s="403">
        <v>30</v>
      </c>
      <c r="Q254" s="554">
        <v>0.1</v>
      </c>
      <c r="R254" s="553">
        <v>1691.5</v>
      </c>
      <c r="S254" s="84">
        <v>210</v>
      </c>
      <c r="T254" s="430">
        <v>2072</v>
      </c>
      <c r="U254" s="616">
        <v>62.416666666666664</v>
      </c>
      <c r="V254" s="347">
        <v>20.357142857142858</v>
      </c>
      <c r="W254" s="304"/>
      <c r="X254" s="616">
        <v>2.8000000000000003</v>
      </c>
      <c r="Y254" s="441">
        <v>20.357142857142858</v>
      </c>
      <c r="Z254" s="460">
        <v>107.21914761904762</v>
      </c>
      <c r="AA254" s="475">
        <v>98.366190476190482</v>
      </c>
      <c r="AB254" s="524"/>
      <c r="AC254" s="540">
        <v>38</v>
      </c>
      <c r="AD254" s="524" t="s">
        <v>134</v>
      </c>
      <c r="AE254" s="524">
        <v>0</v>
      </c>
      <c r="AF254" s="2">
        <v>4059</v>
      </c>
    </row>
    <row r="255" spans="1:32" ht="15">
      <c r="A255" s="90"/>
      <c r="B255" s="241"/>
      <c r="C255" s="90"/>
      <c r="D255" s="125"/>
      <c r="E255" s="112"/>
      <c r="F255" s="120"/>
      <c r="G255" s="219"/>
      <c r="H255" s="127"/>
      <c r="I255" s="127"/>
      <c r="J255" s="285"/>
      <c r="K255" s="89"/>
      <c r="L255" s="90"/>
      <c r="M255" s="404"/>
      <c r="N255" s="106" t="s">
        <v>81</v>
      </c>
      <c r="O255" s="424" t="s">
        <v>81</v>
      </c>
      <c r="P255" s="89"/>
      <c r="Q255" s="554">
        <v>0.1</v>
      </c>
      <c r="R255" s="553">
        <v>2985</v>
      </c>
      <c r="S255" s="59"/>
      <c r="T255" s="115" t="s">
        <v>81</v>
      </c>
      <c r="U255" s="616">
        <v>82.075000000000003</v>
      </c>
      <c r="V255" s="127"/>
      <c r="W255" s="114"/>
      <c r="X255" s="616">
        <v>2.8000000000000003</v>
      </c>
      <c r="Y255" s="69" t="s">
        <v>81</v>
      </c>
      <c r="Z255" s="116"/>
      <c r="AA255" s="149"/>
      <c r="AB255" s="90"/>
      <c r="AC255" s="539" t="s">
        <v>81</v>
      </c>
      <c r="AD255" s="78" t="s">
        <v>81</v>
      </c>
      <c r="AE255" s="78"/>
      <c r="AF255" s="2" t="s">
        <v>81</v>
      </c>
    </row>
    <row r="256" spans="1:32" ht="15">
      <c r="A256" s="238">
        <v>4070</v>
      </c>
      <c r="B256" s="239"/>
      <c r="C256" s="240" t="s">
        <v>275</v>
      </c>
      <c r="D256" s="263"/>
      <c r="E256" s="264"/>
      <c r="F256" s="265"/>
      <c r="G256" s="319"/>
      <c r="H256" s="267"/>
      <c r="I256" s="267"/>
      <c r="J256" s="268"/>
      <c r="K256" s="268"/>
      <c r="L256" s="263"/>
      <c r="M256" s="268"/>
      <c r="N256" s="419" t="s">
        <v>81</v>
      </c>
      <c r="O256" s="425" t="s">
        <v>81</v>
      </c>
      <c r="P256" s="263"/>
      <c r="Q256" s="554">
        <v>0.1</v>
      </c>
      <c r="R256" s="553">
        <v>1542.25</v>
      </c>
      <c r="S256" s="561"/>
      <c r="T256" s="429" t="s">
        <v>81</v>
      </c>
      <c r="U256" s="616">
        <v>69.650000000000006</v>
      </c>
      <c r="V256" s="267"/>
      <c r="W256" s="267"/>
      <c r="X256" s="616">
        <v>2.8000000000000003</v>
      </c>
      <c r="Y256" s="446" t="s">
        <v>81</v>
      </c>
      <c r="Z256" s="459"/>
      <c r="AA256" s="472"/>
      <c r="AB256" s="523"/>
      <c r="AC256" s="538" t="s">
        <v>81</v>
      </c>
      <c r="AD256" s="523" t="s">
        <v>81</v>
      </c>
      <c r="AE256" s="523"/>
      <c r="AF256" s="2">
        <v>4070</v>
      </c>
    </row>
    <row r="257" spans="1:32" ht="15">
      <c r="A257" s="90"/>
      <c r="B257" s="241"/>
      <c r="C257" s="90"/>
      <c r="D257" s="125"/>
      <c r="E257" s="112"/>
      <c r="F257" s="120"/>
      <c r="G257" s="219"/>
      <c r="H257" s="127"/>
      <c r="I257" s="127"/>
      <c r="J257" s="285"/>
      <c r="K257" s="89"/>
      <c r="L257" s="90"/>
      <c r="M257" s="285"/>
      <c r="N257" s="106" t="s">
        <v>81</v>
      </c>
      <c r="O257" s="424" t="s">
        <v>81</v>
      </c>
      <c r="P257" s="89"/>
      <c r="Q257" s="554">
        <v>0.1</v>
      </c>
      <c r="R257" s="553">
        <v>1791</v>
      </c>
      <c r="S257" s="59"/>
      <c r="T257" s="115" t="s">
        <v>81</v>
      </c>
      <c r="U257" s="616">
        <v>67.900000000000006</v>
      </c>
      <c r="V257" s="127"/>
      <c r="W257" s="114"/>
      <c r="X257" s="616">
        <v>2.8000000000000003</v>
      </c>
      <c r="Y257" s="69" t="s">
        <v>81</v>
      </c>
      <c r="Z257" s="116"/>
      <c r="AA257" s="149"/>
      <c r="AB257" s="90"/>
      <c r="AC257" s="539" t="s">
        <v>81</v>
      </c>
      <c r="AD257" s="78" t="s">
        <v>81</v>
      </c>
      <c r="AE257" s="78"/>
      <c r="AF257" s="2" t="s">
        <v>81</v>
      </c>
    </row>
    <row r="258" spans="1:32" ht="15">
      <c r="A258" s="12">
        <v>4072</v>
      </c>
      <c r="B258" s="244"/>
      <c r="C258" s="244" t="s">
        <v>276</v>
      </c>
      <c r="D258" s="125">
        <v>184</v>
      </c>
      <c r="E258" s="112">
        <v>5100</v>
      </c>
      <c r="F258" s="120">
        <v>29</v>
      </c>
      <c r="G258" s="219">
        <v>15.5</v>
      </c>
      <c r="H258" s="127">
        <v>13</v>
      </c>
      <c r="I258" s="127">
        <v>20</v>
      </c>
      <c r="J258" s="285">
        <v>35</v>
      </c>
      <c r="K258" s="5" t="s">
        <v>24</v>
      </c>
      <c r="L258" s="85">
        <v>20</v>
      </c>
      <c r="M258" s="404">
        <v>3000</v>
      </c>
      <c r="N258" s="106">
        <v>0.25</v>
      </c>
      <c r="O258" s="424">
        <v>1.3</v>
      </c>
      <c r="P258" s="85">
        <v>16</v>
      </c>
      <c r="Q258" s="554"/>
      <c r="R258" s="553" t="s">
        <v>81</v>
      </c>
      <c r="S258" s="59">
        <v>112</v>
      </c>
      <c r="T258" s="115">
        <v>420.54999999999995</v>
      </c>
      <c r="U258" s="616"/>
      <c r="V258" s="127">
        <v>2.21</v>
      </c>
      <c r="W258" s="114"/>
      <c r="X258" s="616"/>
      <c r="Y258" s="69">
        <v>2.21</v>
      </c>
      <c r="Z258" s="116">
        <v>28.792845714285718</v>
      </c>
      <c r="AA258" s="149">
        <v>15.648285714285716</v>
      </c>
      <c r="AB258" s="78"/>
      <c r="AC258" s="539">
        <v>10.200000000000001</v>
      </c>
      <c r="AD258" s="78" t="s">
        <v>134</v>
      </c>
      <c r="AE258" s="78">
        <v>0</v>
      </c>
      <c r="AF258" s="2">
        <v>4072</v>
      </c>
    </row>
    <row r="259" spans="1:32" ht="15">
      <c r="A259" s="242">
        <v>4073</v>
      </c>
      <c r="B259" s="243"/>
      <c r="C259" s="243" t="s">
        <v>277</v>
      </c>
      <c r="D259" s="281">
        <v>303</v>
      </c>
      <c r="E259" s="271">
        <v>12000</v>
      </c>
      <c r="F259" s="282">
        <v>82</v>
      </c>
      <c r="G259" s="302">
        <v>27</v>
      </c>
      <c r="H259" s="347">
        <v>22</v>
      </c>
      <c r="I259" s="347">
        <v>35</v>
      </c>
      <c r="J259" s="284">
        <v>50</v>
      </c>
      <c r="K259" s="275" t="s">
        <v>24</v>
      </c>
      <c r="L259" s="403">
        <v>20</v>
      </c>
      <c r="M259" s="405">
        <v>5000</v>
      </c>
      <c r="N259" s="420">
        <v>0.25</v>
      </c>
      <c r="O259" s="423">
        <v>0.75</v>
      </c>
      <c r="P259" s="403">
        <v>59</v>
      </c>
      <c r="Q259" s="552"/>
      <c r="R259" s="553" t="s">
        <v>81</v>
      </c>
      <c r="S259" s="84">
        <v>413</v>
      </c>
      <c r="T259" s="430">
        <v>1139</v>
      </c>
      <c r="U259" s="614"/>
      <c r="V259" s="347">
        <v>1.7999999999999998</v>
      </c>
      <c r="W259" s="304"/>
      <c r="X259" s="614"/>
      <c r="Y259" s="441">
        <v>1.7999999999999998</v>
      </c>
      <c r="Z259" s="460">
        <v>81.925140000000013</v>
      </c>
      <c r="AA259" s="475">
        <v>27.038000000000004</v>
      </c>
      <c r="AB259" s="524"/>
      <c r="AC259" s="540">
        <v>24</v>
      </c>
      <c r="AD259" s="524" t="s">
        <v>134</v>
      </c>
      <c r="AE259" s="524">
        <v>0</v>
      </c>
      <c r="AF259" s="2">
        <v>4073</v>
      </c>
    </row>
    <row r="260" spans="1:32" ht="30">
      <c r="A260" s="12">
        <v>4074</v>
      </c>
      <c r="B260" s="244"/>
      <c r="C260" s="244" t="s">
        <v>278</v>
      </c>
      <c r="D260" s="125">
        <v>156</v>
      </c>
      <c r="E260" s="112">
        <v>4400</v>
      </c>
      <c r="F260" s="120">
        <v>37</v>
      </c>
      <c r="G260" s="219">
        <v>23</v>
      </c>
      <c r="H260" s="127">
        <v>19</v>
      </c>
      <c r="I260" s="127">
        <v>30</v>
      </c>
      <c r="J260" s="285">
        <v>20</v>
      </c>
      <c r="K260" s="5" t="s">
        <v>24</v>
      </c>
      <c r="L260" s="85">
        <v>20</v>
      </c>
      <c r="M260" s="404">
        <v>1500</v>
      </c>
      <c r="N260" s="106">
        <v>0.25</v>
      </c>
      <c r="O260" s="424">
        <v>0.95</v>
      </c>
      <c r="P260" s="85">
        <v>15</v>
      </c>
      <c r="Q260" s="554"/>
      <c r="R260" s="553" t="s">
        <v>81</v>
      </c>
      <c r="S260" s="59">
        <v>105</v>
      </c>
      <c r="T260" s="115">
        <v>371.20000000000005</v>
      </c>
      <c r="U260" s="616"/>
      <c r="V260" s="127">
        <v>2.7866666666666662</v>
      </c>
      <c r="W260" s="114"/>
      <c r="X260" s="616"/>
      <c r="Y260" s="69">
        <v>2.7866666666666662</v>
      </c>
      <c r="Z260" s="116">
        <v>36.630880000000005</v>
      </c>
      <c r="AA260" s="149">
        <v>23.481333333333335</v>
      </c>
      <c r="AB260" s="78"/>
      <c r="AC260" s="539">
        <v>8.8000000000000007</v>
      </c>
      <c r="AD260" s="78" t="s">
        <v>134</v>
      </c>
      <c r="AE260" s="78">
        <v>0</v>
      </c>
      <c r="AF260" s="2">
        <v>4074</v>
      </c>
    </row>
    <row r="261" spans="1:32" ht="30">
      <c r="A261" s="242">
        <v>4075</v>
      </c>
      <c r="B261" s="243"/>
      <c r="C261" s="243" t="s">
        <v>279</v>
      </c>
      <c r="D261" s="281">
        <v>184</v>
      </c>
      <c r="E261" s="271">
        <v>5000</v>
      </c>
      <c r="F261" s="282">
        <v>39</v>
      </c>
      <c r="G261" s="302">
        <v>21</v>
      </c>
      <c r="H261" s="347">
        <v>18</v>
      </c>
      <c r="I261" s="347">
        <v>27</v>
      </c>
      <c r="J261" s="284">
        <v>25</v>
      </c>
      <c r="K261" s="275" t="s">
        <v>24</v>
      </c>
      <c r="L261" s="403">
        <v>20</v>
      </c>
      <c r="M261" s="405">
        <v>1800</v>
      </c>
      <c r="N261" s="420">
        <v>0.25</v>
      </c>
      <c r="O261" s="423">
        <v>1</v>
      </c>
      <c r="P261" s="403">
        <v>16</v>
      </c>
      <c r="Q261" s="554">
        <v>0.05</v>
      </c>
      <c r="R261" s="553">
        <v>254.2</v>
      </c>
      <c r="S261" s="84">
        <v>112</v>
      </c>
      <c r="T261" s="430">
        <v>414.5</v>
      </c>
      <c r="U261" s="616">
        <v>12.246666666666666</v>
      </c>
      <c r="V261" s="347">
        <v>2.7777777777777777</v>
      </c>
      <c r="W261" s="304"/>
      <c r="X261" s="616">
        <v>1.4000000000000001</v>
      </c>
      <c r="Y261" s="441">
        <v>2.7777777777777777</v>
      </c>
      <c r="Z261" s="460">
        <v>39.180142222222223</v>
      </c>
      <c r="AA261" s="475">
        <v>21.293555555555557</v>
      </c>
      <c r="AB261" s="524"/>
      <c r="AC261" s="540">
        <v>10</v>
      </c>
      <c r="AD261" s="524" t="s">
        <v>134</v>
      </c>
      <c r="AE261" s="524">
        <v>0</v>
      </c>
      <c r="AF261" s="2">
        <v>4075</v>
      </c>
    </row>
    <row r="262" spans="1:32" ht="30">
      <c r="A262" s="12">
        <v>4076</v>
      </c>
      <c r="B262" s="244"/>
      <c r="C262" s="244" t="s">
        <v>280</v>
      </c>
      <c r="D262" s="125">
        <v>365</v>
      </c>
      <c r="E262" s="112">
        <v>15500</v>
      </c>
      <c r="F262" s="120">
        <v>115</v>
      </c>
      <c r="G262" s="219">
        <v>31</v>
      </c>
      <c r="H262" s="127">
        <v>26</v>
      </c>
      <c r="I262" s="127">
        <v>41</v>
      </c>
      <c r="J262" s="285">
        <v>50</v>
      </c>
      <c r="K262" s="5" t="s">
        <v>24</v>
      </c>
      <c r="L262" s="85">
        <v>20</v>
      </c>
      <c r="M262" s="404">
        <v>3600</v>
      </c>
      <c r="N262" s="106">
        <v>0.25</v>
      </c>
      <c r="O262" s="424">
        <v>0.75</v>
      </c>
      <c r="P262" s="85">
        <v>47</v>
      </c>
      <c r="Q262" s="554">
        <v>0.05</v>
      </c>
      <c r="R262" s="553">
        <v>291.39999999999998</v>
      </c>
      <c r="S262" s="59">
        <v>329</v>
      </c>
      <c r="T262" s="115">
        <v>1266.75</v>
      </c>
      <c r="U262" s="616">
        <v>11.794285714285714</v>
      </c>
      <c r="V262" s="127">
        <v>3.2291666666666665</v>
      </c>
      <c r="W262" s="114"/>
      <c r="X262" s="616">
        <v>1.4000000000000001</v>
      </c>
      <c r="Y262" s="69">
        <v>3.2291666666666665</v>
      </c>
      <c r="Z262" s="116">
        <v>114.68512916666668</v>
      </c>
      <c r="AA262" s="149">
        <v>31.420583333333337</v>
      </c>
      <c r="AB262" s="78"/>
      <c r="AC262" s="539">
        <v>31</v>
      </c>
      <c r="AD262" s="78" t="s">
        <v>134</v>
      </c>
      <c r="AE262" s="78">
        <v>0</v>
      </c>
      <c r="AF262" s="2">
        <v>4076</v>
      </c>
    </row>
    <row r="263" spans="1:32" ht="30">
      <c r="A263" s="242">
        <v>4077</v>
      </c>
      <c r="B263" s="243"/>
      <c r="C263" s="243" t="s">
        <v>281</v>
      </c>
      <c r="D263" s="281">
        <v>492</v>
      </c>
      <c r="E263" s="271">
        <v>24000</v>
      </c>
      <c r="F263" s="282">
        <v>171</v>
      </c>
      <c r="G263" s="302">
        <v>35</v>
      </c>
      <c r="H263" s="347">
        <v>29</v>
      </c>
      <c r="I263" s="347">
        <v>45</v>
      </c>
      <c r="J263" s="284">
        <v>65</v>
      </c>
      <c r="K263" s="275" t="s">
        <v>24</v>
      </c>
      <c r="L263" s="403">
        <v>20</v>
      </c>
      <c r="M263" s="405">
        <v>4800</v>
      </c>
      <c r="N263" s="420">
        <v>0.25</v>
      </c>
      <c r="O263" s="423">
        <v>0.7</v>
      </c>
      <c r="P263" s="403">
        <v>53</v>
      </c>
      <c r="Q263" s="554">
        <v>2.5000000000000001E-2</v>
      </c>
      <c r="R263" s="553">
        <v>682</v>
      </c>
      <c r="S263" s="84">
        <v>371</v>
      </c>
      <c r="T263" s="430">
        <v>1823</v>
      </c>
      <c r="U263" s="616">
        <v>22.34</v>
      </c>
      <c r="V263" s="347">
        <v>3.5</v>
      </c>
      <c r="W263" s="304"/>
      <c r="X263" s="616">
        <v>0.70000000000000007</v>
      </c>
      <c r="Y263" s="441">
        <v>3.5</v>
      </c>
      <c r="Z263" s="460">
        <v>170.72778461538462</v>
      </c>
      <c r="AA263" s="475">
        <v>34.700769230769232</v>
      </c>
      <c r="AB263" s="524"/>
      <c r="AC263" s="540">
        <v>48</v>
      </c>
      <c r="AD263" s="524" t="s">
        <v>134</v>
      </c>
      <c r="AE263" s="524">
        <v>0</v>
      </c>
      <c r="AF263" s="2">
        <v>4077</v>
      </c>
    </row>
    <row r="264" spans="1:32" ht="15">
      <c r="A264" s="90"/>
      <c r="B264" s="241"/>
      <c r="C264" s="90"/>
      <c r="D264" s="125"/>
      <c r="E264" s="112"/>
      <c r="F264" s="120"/>
      <c r="G264" s="219"/>
      <c r="H264" s="127"/>
      <c r="I264" s="127"/>
      <c r="J264" s="285"/>
      <c r="K264" s="89"/>
      <c r="L264" s="90"/>
      <c r="M264" s="404"/>
      <c r="N264" s="106" t="s">
        <v>81</v>
      </c>
      <c r="O264" s="424" t="s">
        <v>81</v>
      </c>
      <c r="P264" s="89"/>
      <c r="Q264" s="554">
        <v>0.05</v>
      </c>
      <c r="R264" s="553">
        <v>254.2</v>
      </c>
      <c r="S264" s="59"/>
      <c r="T264" s="115" t="s">
        <v>81</v>
      </c>
      <c r="U264" s="616">
        <v>18.369999999999997</v>
      </c>
      <c r="V264" s="127"/>
      <c r="W264" s="114"/>
      <c r="X264" s="616">
        <v>1.4000000000000001</v>
      </c>
      <c r="Y264" s="69" t="s">
        <v>81</v>
      </c>
      <c r="Z264" s="116"/>
      <c r="AA264" s="149"/>
      <c r="AB264" s="90"/>
      <c r="AC264" s="539" t="s">
        <v>81</v>
      </c>
      <c r="AD264" s="78" t="s">
        <v>81</v>
      </c>
      <c r="AE264" s="78"/>
      <c r="AF264" s="2" t="s">
        <v>81</v>
      </c>
    </row>
    <row r="265" spans="1:32" ht="28.5">
      <c r="A265" s="238">
        <v>4090</v>
      </c>
      <c r="B265" s="239"/>
      <c r="C265" s="240" t="s">
        <v>282</v>
      </c>
      <c r="D265" s="263"/>
      <c r="E265" s="264"/>
      <c r="F265" s="265"/>
      <c r="G265" s="319"/>
      <c r="H265" s="267"/>
      <c r="I265" s="267"/>
      <c r="J265" s="268"/>
      <c r="K265" s="268"/>
      <c r="L265" s="263"/>
      <c r="M265" s="268"/>
      <c r="N265" s="419" t="s">
        <v>81</v>
      </c>
      <c r="O265" s="425" t="s">
        <v>81</v>
      </c>
      <c r="P265" s="263"/>
      <c r="Q265" s="554">
        <v>0.05</v>
      </c>
      <c r="R265" s="553">
        <v>297.60000000000002</v>
      </c>
      <c r="S265" s="561"/>
      <c r="T265" s="429" t="s">
        <v>81</v>
      </c>
      <c r="U265" s="616">
        <v>16.768000000000001</v>
      </c>
      <c r="V265" s="267"/>
      <c r="W265" s="267"/>
      <c r="X265" s="616">
        <v>1.4000000000000001</v>
      </c>
      <c r="Y265" s="446" t="s">
        <v>81</v>
      </c>
      <c r="Z265" s="459"/>
      <c r="AA265" s="472"/>
      <c r="AB265" s="523"/>
      <c r="AC265" s="538" t="s">
        <v>81</v>
      </c>
      <c r="AD265" s="523" t="s">
        <v>81</v>
      </c>
      <c r="AE265" s="523"/>
      <c r="AF265" s="2">
        <v>4090</v>
      </c>
    </row>
    <row r="266" spans="1:32" ht="15">
      <c r="A266" s="90"/>
      <c r="B266" s="241"/>
      <c r="C266" s="90"/>
      <c r="D266" s="125"/>
      <c r="E266" s="112"/>
      <c r="F266" s="120"/>
      <c r="G266" s="219"/>
      <c r="H266" s="127"/>
      <c r="I266" s="127"/>
      <c r="J266" s="285"/>
      <c r="K266" s="89"/>
      <c r="L266" s="90"/>
      <c r="M266" s="404"/>
      <c r="N266" s="106" t="s">
        <v>81</v>
      </c>
      <c r="O266" s="424" t="s">
        <v>81</v>
      </c>
      <c r="P266" s="89"/>
      <c r="Q266" s="554">
        <v>2.5000000000000001E-2</v>
      </c>
      <c r="R266" s="553">
        <v>961</v>
      </c>
      <c r="S266" s="59"/>
      <c r="T266" s="115" t="s">
        <v>81</v>
      </c>
      <c r="U266" s="616">
        <v>26.42</v>
      </c>
      <c r="V266" s="127"/>
      <c r="W266" s="114"/>
      <c r="X266" s="616">
        <v>0.70000000000000007</v>
      </c>
      <c r="Y266" s="69" t="s">
        <v>81</v>
      </c>
      <c r="Z266" s="116"/>
      <c r="AA266" s="149"/>
      <c r="AB266" s="90"/>
      <c r="AC266" s="539" t="s">
        <v>81</v>
      </c>
      <c r="AD266" s="78" t="s">
        <v>81</v>
      </c>
      <c r="AE266" s="78"/>
      <c r="AF266" s="2" t="s">
        <v>81</v>
      </c>
    </row>
    <row r="267" spans="1:32" ht="30">
      <c r="A267" s="12">
        <v>4092</v>
      </c>
      <c r="B267" s="244"/>
      <c r="C267" s="244" t="s">
        <v>283</v>
      </c>
      <c r="D267" s="125"/>
      <c r="E267" s="112">
        <v>3300</v>
      </c>
      <c r="F267" s="120"/>
      <c r="G267" s="219">
        <v>15.5</v>
      </c>
      <c r="H267" s="127">
        <v>13</v>
      </c>
      <c r="I267" s="127">
        <v>20</v>
      </c>
      <c r="J267" s="285">
        <v>25</v>
      </c>
      <c r="K267" s="5" t="s">
        <v>24</v>
      </c>
      <c r="L267" s="85">
        <v>12</v>
      </c>
      <c r="M267" s="404">
        <v>1200</v>
      </c>
      <c r="N267" s="106">
        <v>0.25</v>
      </c>
      <c r="O267" s="424">
        <v>1</v>
      </c>
      <c r="P267" s="85">
        <v>0.5</v>
      </c>
      <c r="Q267" s="554">
        <v>2.5000000000000001E-2</v>
      </c>
      <c r="R267" s="553">
        <v>1550</v>
      </c>
      <c r="S267" s="59">
        <v>3.5</v>
      </c>
      <c r="T267" s="115">
        <v>285.64999999999998</v>
      </c>
      <c r="U267" s="616">
        <v>30.323076923076922</v>
      </c>
      <c r="V267" s="127">
        <v>2.75</v>
      </c>
      <c r="W267" s="114"/>
      <c r="X267" s="616">
        <v>0.70000000000000007</v>
      </c>
      <c r="Y267" s="69">
        <v>2.75</v>
      </c>
      <c r="Z267" s="116"/>
      <c r="AA267" s="149">
        <v>15.5936</v>
      </c>
      <c r="AB267" s="78"/>
      <c r="AC267" s="539">
        <v>6.6000000000000005</v>
      </c>
      <c r="AD267" s="78" t="s">
        <v>134</v>
      </c>
      <c r="AE267" s="78">
        <v>0</v>
      </c>
      <c r="AF267" s="2">
        <v>4092</v>
      </c>
    </row>
    <row r="268" spans="1:32" ht="15">
      <c r="A268" s="242">
        <v>4093</v>
      </c>
      <c r="B268" s="243"/>
      <c r="C268" s="243" t="s">
        <v>284</v>
      </c>
      <c r="D268" s="281"/>
      <c r="E268" s="271">
        <v>6400</v>
      </c>
      <c r="F268" s="282"/>
      <c r="G268" s="302">
        <v>29</v>
      </c>
      <c r="H268" s="347">
        <v>25</v>
      </c>
      <c r="I268" s="347">
        <v>36</v>
      </c>
      <c r="J268" s="284">
        <v>30</v>
      </c>
      <c r="K268" s="275" t="s">
        <v>24</v>
      </c>
      <c r="L268" s="403">
        <v>15</v>
      </c>
      <c r="M268" s="284">
        <v>900</v>
      </c>
      <c r="N268" s="420">
        <v>0.25</v>
      </c>
      <c r="O268" s="423">
        <v>1.1499999999999999</v>
      </c>
      <c r="P268" s="403">
        <v>13</v>
      </c>
      <c r="Q268" s="554"/>
      <c r="R268" s="553" t="s">
        <v>81</v>
      </c>
      <c r="S268" s="84">
        <v>91</v>
      </c>
      <c r="T268" s="430">
        <v>558.20000000000005</v>
      </c>
      <c r="U268" s="616"/>
      <c r="V268" s="347">
        <v>8.1777777777777771</v>
      </c>
      <c r="W268" s="304"/>
      <c r="X268" s="616"/>
      <c r="Y268" s="441">
        <v>8.1777777777777771</v>
      </c>
      <c r="Z268" s="460"/>
      <c r="AA268" s="475">
        <v>29.462888888888894</v>
      </c>
      <c r="AB268" s="524"/>
      <c r="AC268" s="540">
        <v>12.8</v>
      </c>
      <c r="AD268" s="524" t="s">
        <v>134</v>
      </c>
      <c r="AE268" s="524">
        <v>0</v>
      </c>
      <c r="AF268" s="2">
        <v>4093</v>
      </c>
    </row>
    <row r="269" spans="1:32" ht="30">
      <c r="A269" s="12">
        <v>4094</v>
      </c>
      <c r="B269" s="244"/>
      <c r="C269" s="244" t="s">
        <v>285</v>
      </c>
      <c r="D269" s="125">
        <v>20</v>
      </c>
      <c r="E269" s="112">
        <v>37000</v>
      </c>
      <c r="F269" s="120">
        <v>59</v>
      </c>
      <c r="G269" s="219">
        <v>300</v>
      </c>
      <c r="H269" s="127">
        <v>260</v>
      </c>
      <c r="I269" s="127">
        <v>360</v>
      </c>
      <c r="J269" s="285">
        <v>20</v>
      </c>
      <c r="K269" s="5" t="s">
        <v>24</v>
      </c>
      <c r="L269" s="85">
        <v>15</v>
      </c>
      <c r="M269" s="285">
        <v>500</v>
      </c>
      <c r="N269" s="106">
        <v>0.1</v>
      </c>
      <c r="O269" s="424">
        <v>1.35</v>
      </c>
      <c r="P269" s="85">
        <v>56</v>
      </c>
      <c r="Q269" s="552"/>
      <c r="R269" s="553" t="s">
        <v>81</v>
      </c>
      <c r="S269" s="59">
        <v>392</v>
      </c>
      <c r="T269" s="115">
        <v>3396.4</v>
      </c>
      <c r="U269" s="614"/>
      <c r="V269" s="127">
        <v>99.9</v>
      </c>
      <c r="W269" s="114"/>
      <c r="X269" s="614"/>
      <c r="Y269" s="69">
        <v>99.9</v>
      </c>
      <c r="Z269" s="116">
        <v>59.338400000000007</v>
      </c>
      <c r="AA269" s="149">
        <v>296.69200000000006</v>
      </c>
      <c r="AB269" s="78"/>
      <c r="AC269" s="539">
        <v>74</v>
      </c>
      <c r="AD269" s="78" t="s">
        <v>134</v>
      </c>
      <c r="AE269" s="78">
        <v>0</v>
      </c>
      <c r="AF269" s="2">
        <v>4094</v>
      </c>
    </row>
    <row r="270" spans="1:32" ht="15">
      <c r="A270" s="242">
        <v>4095</v>
      </c>
      <c r="B270" s="243"/>
      <c r="C270" s="243" t="s">
        <v>286</v>
      </c>
      <c r="D270" s="281">
        <v>20</v>
      </c>
      <c r="E270" s="271">
        <v>72000</v>
      </c>
      <c r="F270" s="282">
        <v>120</v>
      </c>
      <c r="G270" s="302">
        <v>600</v>
      </c>
      <c r="H270" s="347">
        <v>530</v>
      </c>
      <c r="I270" s="347">
        <v>710</v>
      </c>
      <c r="J270" s="284">
        <v>20</v>
      </c>
      <c r="K270" s="275" t="s">
        <v>24</v>
      </c>
      <c r="L270" s="403">
        <v>15</v>
      </c>
      <c r="M270" s="284">
        <v>500</v>
      </c>
      <c r="N270" s="420">
        <v>0.1</v>
      </c>
      <c r="O270" s="423">
        <v>1.7</v>
      </c>
      <c r="P270" s="403">
        <v>26</v>
      </c>
      <c r="Q270" s="554"/>
      <c r="R270" s="553" t="s">
        <v>81</v>
      </c>
      <c r="S270" s="84">
        <v>182</v>
      </c>
      <c r="T270" s="430">
        <v>6028.4</v>
      </c>
      <c r="U270" s="616"/>
      <c r="V270" s="347">
        <v>244.79999999999998</v>
      </c>
      <c r="W270" s="304"/>
      <c r="X270" s="616"/>
      <c r="Y270" s="441">
        <v>244.79999999999998</v>
      </c>
      <c r="Z270" s="460">
        <v>120.16840000000001</v>
      </c>
      <c r="AA270" s="475">
        <v>600.84199999999998</v>
      </c>
      <c r="AB270" s="524"/>
      <c r="AC270" s="540">
        <v>144</v>
      </c>
      <c r="AD270" s="524" t="s">
        <v>134</v>
      </c>
      <c r="AE270" s="524">
        <v>0</v>
      </c>
      <c r="AF270" s="2">
        <v>4095</v>
      </c>
    </row>
    <row r="271" spans="1:32" ht="30">
      <c r="A271" s="586">
        <v>4100</v>
      </c>
      <c r="B271" s="244"/>
      <c r="C271" s="244" t="s">
        <v>287</v>
      </c>
      <c r="D271" s="125">
        <v>100</v>
      </c>
      <c r="E271" s="112">
        <v>21000</v>
      </c>
      <c r="F271" s="120">
        <v>55</v>
      </c>
      <c r="G271" s="219">
        <v>55</v>
      </c>
      <c r="H271" s="127">
        <v>46</v>
      </c>
      <c r="I271" s="127">
        <v>70</v>
      </c>
      <c r="J271" s="285">
        <v>50</v>
      </c>
      <c r="K271" s="5" t="s">
        <v>24</v>
      </c>
      <c r="L271" s="85">
        <v>12</v>
      </c>
      <c r="M271" s="404">
        <v>2200</v>
      </c>
      <c r="N271" s="106">
        <v>0.25</v>
      </c>
      <c r="O271" s="424">
        <v>0.9</v>
      </c>
      <c r="P271" s="85">
        <v>38</v>
      </c>
      <c r="Q271" s="554">
        <v>0.05</v>
      </c>
      <c r="R271" s="553">
        <v>696</v>
      </c>
      <c r="S271" s="59">
        <v>266</v>
      </c>
      <c r="T271" s="115">
        <v>2061.5</v>
      </c>
      <c r="U271" s="616">
        <v>32.4</v>
      </c>
      <c r="V271" s="127">
        <v>8.5909090909090899</v>
      </c>
      <c r="W271" s="114"/>
      <c r="X271" s="616">
        <v>1.4000000000000001</v>
      </c>
      <c r="Y271" s="69">
        <v>8.5909090909090899</v>
      </c>
      <c r="Z271" s="116">
        <v>54.80299999999999</v>
      </c>
      <c r="AA271" s="149">
        <v>54.802999999999997</v>
      </c>
      <c r="AB271" s="78"/>
      <c r="AC271" s="539">
        <v>42</v>
      </c>
      <c r="AD271" s="78" t="s">
        <v>134</v>
      </c>
      <c r="AE271" s="78">
        <v>0</v>
      </c>
      <c r="AF271" s="2">
        <v>4100</v>
      </c>
    </row>
    <row r="272" spans="1:32" ht="30">
      <c r="A272" s="565">
        <v>4101</v>
      </c>
      <c r="B272" s="566"/>
      <c r="C272" s="566" t="s">
        <v>288</v>
      </c>
      <c r="D272" s="567">
        <v>100</v>
      </c>
      <c r="E272" s="568">
        <v>30000</v>
      </c>
      <c r="F272" s="587">
        <v>76</v>
      </c>
      <c r="G272" s="588">
        <v>76</v>
      </c>
      <c r="H272" s="589">
        <v>63</v>
      </c>
      <c r="I272" s="589">
        <v>97</v>
      </c>
      <c r="J272" s="590">
        <v>50</v>
      </c>
      <c r="K272" s="573" t="s">
        <v>24</v>
      </c>
      <c r="L272" s="575">
        <v>12</v>
      </c>
      <c r="M272" s="591">
        <v>2200</v>
      </c>
      <c r="N272" s="574">
        <v>0.25</v>
      </c>
      <c r="O272" s="550">
        <v>0.9</v>
      </c>
      <c r="P272" s="575">
        <v>38</v>
      </c>
      <c r="Q272" s="554"/>
      <c r="R272" s="553">
        <v>269.7</v>
      </c>
      <c r="S272" s="577">
        <v>266</v>
      </c>
      <c r="T272" s="579">
        <v>2831</v>
      </c>
      <c r="U272" s="616">
        <v>11.036</v>
      </c>
      <c r="V272" s="589">
        <v>12.272727272727273</v>
      </c>
      <c r="W272" s="571"/>
      <c r="X272" s="616"/>
      <c r="Y272" s="592">
        <v>12.272727272727273</v>
      </c>
      <c r="Z272" s="465">
        <v>75.782000000000011</v>
      </c>
      <c r="AA272" s="497">
        <v>75.782000000000011</v>
      </c>
      <c r="AB272" s="529"/>
      <c r="AC272" s="543">
        <v>60</v>
      </c>
      <c r="AD272" s="529" t="s">
        <v>134</v>
      </c>
      <c r="AE272" s="529">
        <v>0</v>
      </c>
      <c r="AF272" s="2">
        <v>4101</v>
      </c>
    </row>
    <row r="273" spans="1:32" ht="30">
      <c r="A273" s="12">
        <v>4102</v>
      </c>
      <c r="B273" s="244"/>
      <c r="C273" s="244" t="s">
        <v>289</v>
      </c>
      <c r="D273" s="125">
        <v>50</v>
      </c>
      <c r="E273" s="112">
        <v>31000</v>
      </c>
      <c r="F273" s="120">
        <v>47</v>
      </c>
      <c r="G273" s="219">
        <v>94</v>
      </c>
      <c r="H273" s="127">
        <v>82</v>
      </c>
      <c r="I273" s="127">
        <v>113</v>
      </c>
      <c r="J273" s="285">
        <v>60</v>
      </c>
      <c r="K273" s="5" t="s">
        <v>24</v>
      </c>
      <c r="L273" s="85">
        <v>12</v>
      </c>
      <c r="M273" s="404">
        <v>1000</v>
      </c>
      <c r="N273" s="106">
        <v>0.1</v>
      </c>
      <c r="O273" s="424">
        <v>1.05</v>
      </c>
      <c r="P273" s="85">
        <v>27</v>
      </c>
      <c r="Q273" s="554">
        <v>0.05</v>
      </c>
      <c r="R273" s="553">
        <v>439.55</v>
      </c>
      <c r="S273" s="59">
        <v>189</v>
      </c>
      <c r="T273" s="115">
        <v>3171.2</v>
      </c>
      <c r="U273" s="616">
        <v>18.07833333333333</v>
      </c>
      <c r="V273" s="127">
        <v>32.550000000000004</v>
      </c>
      <c r="W273" s="114"/>
      <c r="X273" s="616">
        <v>1.4000000000000001</v>
      </c>
      <c r="Y273" s="69">
        <v>32.550000000000004</v>
      </c>
      <c r="Z273" s="116">
        <v>46.971833333333336</v>
      </c>
      <c r="AA273" s="149">
        <v>93.943666666666672</v>
      </c>
      <c r="AB273" s="78"/>
      <c r="AC273" s="539">
        <v>62</v>
      </c>
      <c r="AD273" s="78" t="s">
        <v>134</v>
      </c>
      <c r="AE273" s="78">
        <v>0</v>
      </c>
      <c r="AF273" s="2">
        <v>4102</v>
      </c>
    </row>
    <row r="274" spans="1:32" ht="15">
      <c r="A274" s="12"/>
      <c r="B274" s="244"/>
      <c r="C274" s="244"/>
      <c r="D274" s="125"/>
      <c r="E274" s="112"/>
      <c r="F274" s="120"/>
      <c r="G274" s="135"/>
      <c r="H274" s="127"/>
      <c r="I274" s="127"/>
      <c r="J274" s="285"/>
      <c r="K274" s="1"/>
      <c r="L274" s="85"/>
      <c r="M274" s="285"/>
      <c r="N274" s="106" t="s">
        <v>81</v>
      </c>
      <c r="O274" s="424" t="s">
        <v>81</v>
      </c>
      <c r="P274" s="85"/>
      <c r="Q274" s="554">
        <v>0.25</v>
      </c>
      <c r="R274" s="553">
        <v>2966.4</v>
      </c>
      <c r="S274" s="59"/>
      <c r="T274" s="115" t="s">
        <v>81</v>
      </c>
      <c r="U274" s="616">
        <v>171.52</v>
      </c>
      <c r="V274" s="127"/>
      <c r="W274" s="114"/>
      <c r="X274" s="616">
        <v>7</v>
      </c>
      <c r="Y274" s="69" t="s">
        <v>81</v>
      </c>
      <c r="Z274" s="198"/>
      <c r="AA274" s="487"/>
      <c r="AB274" s="147"/>
      <c r="AC274" s="539" t="s">
        <v>81</v>
      </c>
      <c r="AD274" s="78" t="s">
        <v>81</v>
      </c>
      <c r="AE274" s="78"/>
      <c r="AF274" s="2" t="s">
        <v>81</v>
      </c>
    </row>
    <row r="275" spans="1:32" ht="28.5">
      <c r="A275" s="249"/>
      <c r="B275" s="250"/>
      <c r="C275" s="251" t="s">
        <v>290</v>
      </c>
      <c r="D275" s="320"/>
      <c r="E275" s="295"/>
      <c r="F275" s="296"/>
      <c r="G275" s="321"/>
      <c r="H275" s="322"/>
      <c r="I275" s="322"/>
      <c r="J275" s="323"/>
      <c r="K275" s="300"/>
      <c r="L275" s="406"/>
      <c r="M275" s="323"/>
      <c r="N275" s="421" t="s">
        <v>81</v>
      </c>
      <c r="O275" s="426" t="s">
        <v>81</v>
      </c>
      <c r="P275" s="406"/>
      <c r="Q275" s="554">
        <v>0.05</v>
      </c>
      <c r="R275" s="553">
        <v>5932.8</v>
      </c>
      <c r="S275" s="563"/>
      <c r="T275" s="432" t="s">
        <v>81</v>
      </c>
      <c r="U275" s="616">
        <v>312.94</v>
      </c>
      <c r="V275" s="322"/>
      <c r="W275" s="298"/>
      <c r="X275" s="616">
        <v>1.4000000000000001</v>
      </c>
      <c r="Y275" s="447" t="s">
        <v>81</v>
      </c>
      <c r="Z275" s="464"/>
      <c r="AA275" s="488"/>
      <c r="AB275" s="528"/>
      <c r="AC275" s="542" t="s">
        <v>81</v>
      </c>
      <c r="AD275" s="528" t="s">
        <v>81</v>
      </c>
      <c r="AE275" s="528"/>
      <c r="AF275" s="2" t="s">
        <v>81</v>
      </c>
    </row>
    <row r="276" spans="1:32" ht="15">
      <c r="A276" s="90"/>
      <c r="B276" s="241"/>
      <c r="C276" s="90"/>
      <c r="D276" s="125"/>
      <c r="E276" s="112"/>
      <c r="F276" s="120"/>
      <c r="G276" s="135"/>
      <c r="H276" s="127"/>
      <c r="I276" s="127"/>
      <c r="J276" s="285"/>
      <c r="K276" s="89"/>
      <c r="L276" s="90"/>
      <c r="M276" s="285"/>
      <c r="N276" s="106" t="s">
        <v>81</v>
      </c>
      <c r="O276" s="424" t="s">
        <v>81</v>
      </c>
      <c r="P276" s="89"/>
      <c r="Q276" s="554"/>
      <c r="R276" s="553" t="s">
        <v>81</v>
      </c>
      <c r="S276" s="59"/>
      <c r="T276" s="115" t="s">
        <v>81</v>
      </c>
      <c r="U276" s="616"/>
      <c r="V276" s="127"/>
      <c r="W276" s="114"/>
      <c r="X276" s="616"/>
      <c r="Y276" s="69" t="s">
        <v>81</v>
      </c>
      <c r="Z276" s="116"/>
      <c r="AA276" s="149"/>
      <c r="AB276" s="90"/>
      <c r="AC276" s="539" t="s">
        <v>81</v>
      </c>
      <c r="AD276" s="78" t="s">
        <v>81</v>
      </c>
      <c r="AE276" s="78"/>
      <c r="AF276" s="2" t="s">
        <v>81</v>
      </c>
    </row>
    <row r="277" spans="1:32" ht="28.5">
      <c r="A277" s="238">
        <v>5000</v>
      </c>
      <c r="B277" s="239"/>
      <c r="C277" s="240" t="s">
        <v>291</v>
      </c>
      <c r="D277" s="263"/>
      <c r="E277" s="264"/>
      <c r="F277" s="265"/>
      <c r="G277" s="266"/>
      <c r="H277" s="267"/>
      <c r="I277" s="267"/>
      <c r="J277" s="268"/>
      <c r="K277" s="268"/>
      <c r="L277" s="263"/>
      <c r="M277" s="268"/>
      <c r="N277" s="419" t="s">
        <v>81</v>
      </c>
      <c r="O277" s="425" t="s">
        <v>81</v>
      </c>
      <c r="P277" s="263"/>
      <c r="Q277" s="554"/>
      <c r="R277" s="553" t="s">
        <v>81</v>
      </c>
      <c r="S277" s="561"/>
      <c r="T277" s="429" t="s">
        <v>81</v>
      </c>
      <c r="U277" s="616"/>
      <c r="V277" s="267"/>
      <c r="W277" s="267"/>
      <c r="X277" s="616"/>
      <c r="Y277" s="446" t="s">
        <v>81</v>
      </c>
      <c r="Z277" s="459"/>
      <c r="AA277" s="472"/>
      <c r="AB277" s="523"/>
      <c r="AC277" s="538" t="s">
        <v>81</v>
      </c>
      <c r="AD277" s="523" t="s">
        <v>81</v>
      </c>
      <c r="AE277" s="523"/>
      <c r="AF277" s="2">
        <v>5000</v>
      </c>
    </row>
    <row r="278" spans="1:32" ht="15">
      <c r="A278" s="90"/>
      <c r="B278" s="241"/>
      <c r="C278" s="90"/>
      <c r="D278" s="125"/>
      <c r="E278" s="112"/>
      <c r="F278" s="120"/>
      <c r="G278" s="135"/>
      <c r="H278" s="127"/>
      <c r="I278" s="127"/>
      <c r="J278" s="285"/>
      <c r="K278" s="89"/>
      <c r="L278" s="90"/>
      <c r="M278" s="285"/>
      <c r="N278" s="106" t="s">
        <v>81</v>
      </c>
      <c r="O278" s="424" t="s">
        <v>81</v>
      </c>
      <c r="P278" s="89"/>
      <c r="Q278" s="554"/>
      <c r="R278" s="553" t="s">
        <v>81</v>
      </c>
      <c r="S278" s="59"/>
      <c r="T278" s="115" t="s">
        <v>81</v>
      </c>
      <c r="U278" s="616"/>
      <c r="V278" s="127"/>
      <c r="W278" s="114"/>
      <c r="X278" s="616"/>
      <c r="Y278" s="69" t="s">
        <v>81</v>
      </c>
      <c r="Z278" s="116"/>
      <c r="AA278" s="149"/>
      <c r="AB278" s="90"/>
      <c r="AC278" s="539" t="s">
        <v>81</v>
      </c>
      <c r="AD278" s="78" t="s">
        <v>81</v>
      </c>
      <c r="AE278" s="78"/>
      <c r="AF278" s="2" t="s">
        <v>81</v>
      </c>
    </row>
    <row r="279" spans="1:32" ht="45">
      <c r="A279" s="193">
        <v>5001</v>
      </c>
      <c r="B279" s="243"/>
      <c r="C279" s="243" t="s">
        <v>292</v>
      </c>
      <c r="D279" s="281">
        <v>140</v>
      </c>
      <c r="E279" s="271">
        <v>12000</v>
      </c>
      <c r="F279" s="282">
        <v>64</v>
      </c>
      <c r="G279" s="302">
        <v>46</v>
      </c>
      <c r="H279" s="347">
        <v>39</v>
      </c>
      <c r="I279" s="347">
        <v>58</v>
      </c>
      <c r="J279" s="284">
        <v>30</v>
      </c>
      <c r="K279" s="275" t="s">
        <v>24</v>
      </c>
      <c r="L279" s="403">
        <v>15</v>
      </c>
      <c r="M279" s="284">
        <v>900</v>
      </c>
      <c r="N279" s="420">
        <v>0.25</v>
      </c>
      <c r="O279" s="423">
        <v>0.6</v>
      </c>
      <c r="P279" s="403">
        <v>20</v>
      </c>
      <c r="Q279" s="552"/>
      <c r="R279" s="553" t="s">
        <v>81</v>
      </c>
      <c r="S279" s="84">
        <v>140</v>
      </c>
      <c r="T279" s="430">
        <v>1016</v>
      </c>
      <c r="U279" s="614"/>
      <c r="V279" s="347">
        <v>8</v>
      </c>
      <c r="W279" s="304"/>
      <c r="X279" s="614"/>
      <c r="Y279" s="441">
        <v>8</v>
      </c>
      <c r="Z279" s="460">
        <v>64.474666666666678</v>
      </c>
      <c r="AA279" s="475">
        <v>46.053333333333335</v>
      </c>
      <c r="AB279" s="524"/>
      <c r="AC279" s="540">
        <v>24</v>
      </c>
      <c r="AD279" s="524" t="s">
        <v>134</v>
      </c>
      <c r="AE279" s="524">
        <v>0</v>
      </c>
      <c r="AF279" s="2">
        <v>5001</v>
      </c>
    </row>
    <row r="280" spans="1:32" ht="45">
      <c r="A280" s="12">
        <v>5002</v>
      </c>
      <c r="B280" s="244"/>
      <c r="C280" s="244" t="s">
        <v>293</v>
      </c>
      <c r="D280" s="125">
        <v>164</v>
      </c>
      <c r="E280" s="112">
        <v>13500</v>
      </c>
      <c r="F280" s="120">
        <v>75</v>
      </c>
      <c r="G280" s="219">
        <v>46</v>
      </c>
      <c r="H280" s="127">
        <v>38</v>
      </c>
      <c r="I280" s="127">
        <v>58</v>
      </c>
      <c r="J280" s="285">
        <v>35</v>
      </c>
      <c r="K280" s="5" t="s">
        <v>24</v>
      </c>
      <c r="L280" s="85">
        <v>15</v>
      </c>
      <c r="M280" s="404">
        <v>1000</v>
      </c>
      <c r="N280" s="106">
        <v>0.25</v>
      </c>
      <c r="O280" s="424">
        <v>0.65</v>
      </c>
      <c r="P280" s="85">
        <v>23</v>
      </c>
      <c r="Q280" s="554"/>
      <c r="R280" s="553" t="s">
        <v>81</v>
      </c>
      <c r="S280" s="59">
        <v>161</v>
      </c>
      <c r="T280" s="115">
        <v>1146.5</v>
      </c>
      <c r="U280" s="616"/>
      <c r="V280" s="127">
        <v>8.7750000000000004</v>
      </c>
      <c r="W280" s="114"/>
      <c r="X280" s="616"/>
      <c r="Y280" s="69">
        <v>8.7750000000000004</v>
      </c>
      <c r="Z280" s="116">
        <v>74.92398571428572</v>
      </c>
      <c r="AA280" s="149">
        <v>45.68535714285715</v>
      </c>
      <c r="AB280" s="78"/>
      <c r="AC280" s="539">
        <v>27</v>
      </c>
      <c r="AD280" s="78" t="s">
        <v>134</v>
      </c>
      <c r="AE280" s="78">
        <v>0</v>
      </c>
      <c r="AF280" s="2">
        <v>5002</v>
      </c>
    </row>
    <row r="281" spans="1:32" ht="30">
      <c r="A281" s="242">
        <v>5004</v>
      </c>
      <c r="B281" s="243"/>
      <c r="C281" s="243" t="s">
        <v>294</v>
      </c>
      <c r="D281" s="281">
        <v>160</v>
      </c>
      <c r="E281" s="271">
        <v>27000</v>
      </c>
      <c r="F281" s="282">
        <v>92</v>
      </c>
      <c r="G281" s="302">
        <v>57</v>
      </c>
      <c r="H281" s="347">
        <v>47</v>
      </c>
      <c r="I281" s="347">
        <v>74</v>
      </c>
      <c r="J281" s="284">
        <v>50</v>
      </c>
      <c r="K281" s="275" t="s">
        <v>24</v>
      </c>
      <c r="L281" s="403">
        <v>15</v>
      </c>
      <c r="M281" s="405">
        <v>2200</v>
      </c>
      <c r="N281" s="420">
        <v>0.25</v>
      </c>
      <c r="O281" s="423">
        <v>0.6</v>
      </c>
      <c r="P281" s="403">
        <v>38</v>
      </c>
      <c r="Q281" s="554">
        <v>0.1</v>
      </c>
      <c r="R281" s="553">
        <v>856.75</v>
      </c>
      <c r="S281" s="84">
        <v>266</v>
      </c>
      <c r="T281" s="430">
        <v>2237</v>
      </c>
      <c r="U281" s="616">
        <v>33.991666666666667</v>
      </c>
      <c r="V281" s="347">
        <v>7.3636363636363633</v>
      </c>
      <c r="W281" s="304"/>
      <c r="X281" s="616">
        <v>2.8000000000000003</v>
      </c>
      <c r="Y281" s="441">
        <v>7.3636363636363633</v>
      </c>
      <c r="Z281" s="460">
        <v>91.702400000000011</v>
      </c>
      <c r="AA281" s="475">
        <v>57.314000000000007</v>
      </c>
      <c r="AB281" s="524"/>
      <c r="AC281" s="540">
        <v>54</v>
      </c>
      <c r="AD281" s="524" t="s">
        <v>134</v>
      </c>
      <c r="AE281" s="524">
        <v>0</v>
      </c>
      <c r="AF281" s="2">
        <v>5004</v>
      </c>
    </row>
    <row r="282" spans="1:32" ht="30">
      <c r="A282" s="12">
        <v>5006</v>
      </c>
      <c r="B282" s="244"/>
      <c r="C282" s="244" t="s">
        <v>295</v>
      </c>
      <c r="D282" s="125">
        <v>220</v>
      </c>
      <c r="E282" s="112">
        <v>40000</v>
      </c>
      <c r="F282" s="120">
        <v>144</v>
      </c>
      <c r="G282" s="219">
        <v>66</v>
      </c>
      <c r="H282" s="127">
        <v>54</v>
      </c>
      <c r="I282" s="127">
        <v>84</v>
      </c>
      <c r="J282" s="285">
        <v>65</v>
      </c>
      <c r="K282" s="5" t="s">
        <v>24</v>
      </c>
      <c r="L282" s="85">
        <v>15</v>
      </c>
      <c r="M282" s="404">
        <v>2800</v>
      </c>
      <c r="N282" s="106">
        <v>0.25</v>
      </c>
      <c r="O282" s="424">
        <v>0.65</v>
      </c>
      <c r="P282" s="85">
        <v>50</v>
      </c>
      <c r="Q282" s="554">
        <v>0.1</v>
      </c>
      <c r="R282" s="553">
        <v>968.5</v>
      </c>
      <c r="S282" s="59">
        <v>350</v>
      </c>
      <c r="T282" s="115">
        <v>3270</v>
      </c>
      <c r="U282" s="616">
        <v>33.014285714285712</v>
      </c>
      <c r="V282" s="127">
        <v>9.2857142857142865</v>
      </c>
      <c r="W282" s="114"/>
      <c r="X282" s="616">
        <v>2.8000000000000003</v>
      </c>
      <c r="Y282" s="69">
        <v>9.2857142857142865</v>
      </c>
      <c r="Z282" s="116">
        <v>144.21604395604396</v>
      </c>
      <c r="AA282" s="149">
        <v>65.552747252747253</v>
      </c>
      <c r="AB282" s="78"/>
      <c r="AC282" s="539">
        <v>80</v>
      </c>
      <c r="AD282" s="78" t="s">
        <v>134</v>
      </c>
      <c r="AE282" s="78">
        <v>0</v>
      </c>
      <c r="AF282" s="2">
        <v>5006</v>
      </c>
    </row>
    <row r="283" spans="1:32" ht="15">
      <c r="A283" s="242">
        <v>5005</v>
      </c>
      <c r="B283" s="243"/>
      <c r="C283" s="243" t="s">
        <v>296</v>
      </c>
      <c r="D283" s="303">
        <v>150</v>
      </c>
      <c r="E283" s="271">
        <v>70000</v>
      </c>
      <c r="F283" s="282">
        <v>114</v>
      </c>
      <c r="G283" s="302">
        <v>76</v>
      </c>
      <c r="H283" s="347">
        <v>65</v>
      </c>
      <c r="I283" s="347">
        <v>94</v>
      </c>
      <c r="J283" s="284">
        <v>150</v>
      </c>
      <c r="K283" s="275" t="s">
        <v>24</v>
      </c>
      <c r="L283" s="403">
        <v>12</v>
      </c>
      <c r="M283" s="405">
        <v>3000</v>
      </c>
      <c r="N283" s="420">
        <v>0.1</v>
      </c>
      <c r="O283" s="423">
        <v>0.9</v>
      </c>
      <c r="P283" s="403">
        <v>69</v>
      </c>
      <c r="Q283" s="554">
        <v>6.6600000000000006E-2</v>
      </c>
      <c r="R283" s="553">
        <v>2011.5</v>
      </c>
      <c r="S283" s="84">
        <v>483</v>
      </c>
      <c r="T283" s="430">
        <v>7217</v>
      </c>
      <c r="U283" s="616">
        <v>46.49</v>
      </c>
      <c r="V283" s="347">
        <v>21</v>
      </c>
      <c r="W283" s="304"/>
      <c r="X283" s="616">
        <v>1.8648000000000002</v>
      </c>
      <c r="Y283" s="441">
        <v>21</v>
      </c>
      <c r="Z283" s="460">
        <v>114.03700000000005</v>
      </c>
      <c r="AA283" s="475">
        <v>76.02466666666669</v>
      </c>
      <c r="AB283" s="524"/>
      <c r="AC283" s="540">
        <v>140</v>
      </c>
      <c r="AD283" s="524" t="s">
        <v>134</v>
      </c>
      <c r="AE283" s="524">
        <v>0</v>
      </c>
      <c r="AF283" s="2">
        <v>5005</v>
      </c>
    </row>
    <row r="284" spans="1:32" ht="15">
      <c r="A284" s="12">
        <v>5137</v>
      </c>
      <c r="B284" s="244"/>
      <c r="C284" s="244" t="s">
        <v>297</v>
      </c>
      <c r="D284" s="125">
        <v>110</v>
      </c>
      <c r="E284" s="112">
        <v>13300</v>
      </c>
      <c r="F284" s="120">
        <v>33</v>
      </c>
      <c r="G284" s="219">
        <v>30</v>
      </c>
      <c r="H284" s="127">
        <v>26</v>
      </c>
      <c r="I284" s="127">
        <v>37</v>
      </c>
      <c r="J284" s="285">
        <v>60</v>
      </c>
      <c r="K284" s="5" t="s">
        <v>24</v>
      </c>
      <c r="L284" s="85">
        <v>15</v>
      </c>
      <c r="M284" s="404">
        <v>2000</v>
      </c>
      <c r="N284" s="106">
        <v>0.25</v>
      </c>
      <c r="O284" s="424">
        <v>1.2</v>
      </c>
      <c r="P284" s="85">
        <v>26</v>
      </c>
      <c r="Q284" s="554">
        <v>0.1</v>
      </c>
      <c r="R284" s="553">
        <v>2011.5</v>
      </c>
      <c r="S284" s="59">
        <v>182</v>
      </c>
      <c r="T284" s="115">
        <v>1152.9000000000001</v>
      </c>
      <c r="U284" s="616">
        <v>46.63</v>
      </c>
      <c r="V284" s="127">
        <v>7.98</v>
      </c>
      <c r="W284" s="114"/>
      <c r="X284" s="616">
        <v>2.8000000000000003</v>
      </c>
      <c r="Y284" s="69">
        <v>7.98</v>
      </c>
      <c r="Z284" s="116">
        <v>32.905950000000004</v>
      </c>
      <c r="AA284" s="149">
        <v>29.914500000000004</v>
      </c>
      <c r="AB284" s="78"/>
      <c r="AC284" s="539">
        <v>26.6</v>
      </c>
      <c r="AD284" s="78" t="s">
        <v>134</v>
      </c>
      <c r="AE284" s="78">
        <v>0</v>
      </c>
      <c r="AF284" s="2">
        <v>5137</v>
      </c>
    </row>
    <row r="285" spans="1:32" ht="15">
      <c r="A285" s="12"/>
      <c r="B285" s="244"/>
      <c r="C285" s="244"/>
      <c r="D285" s="125"/>
      <c r="E285" s="112"/>
      <c r="F285" s="120"/>
      <c r="G285" s="219"/>
      <c r="H285" s="127"/>
      <c r="I285" s="127"/>
      <c r="J285" s="285"/>
      <c r="K285" s="1"/>
      <c r="L285" s="85"/>
      <c r="M285" s="285"/>
      <c r="N285" s="106" t="s">
        <v>81</v>
      </c>
      <c r="O285" s="424" t="s">
        <v>81</v>
      </c>
      <c r="P285" s="85"/>
      <c r="Q285" s="554">
        <v>0.1</v>
      </c>
      <c r="R285" s="553">
        <v>6623.2</v>
      </c>
      <c r="S285" s="59"/>
      <c r="T285" s="115" t="s">
        <v>81</v>
      </c>
      <c r="U285" s="616">
        <v>48.281333333333329</v>
      </c>
      <c r="V285" s="127"/>
      <c r="W285" s="114"/>
      <c r="X285" s="616">
        <v>2.8000000000000003</v>
      </c>
      <c r="Y285" s="69" t="s">
        <v>81</v>
      </c>
      <c r="Z285" s="198"/>
      <c r="AA285" s="487"/>
      <c r="AB285" s="147"/>
      <c r="AC285" s="539" t="s">
        <v>81</v>
      </c>
      <c r="AD285" s="78" t="s">
        <v>81</v>
      </c>
      <c r="AE285" s="78"/>
      <c r="AF285" s="2" t="s">
        <v>81</v>
      </c>
    </row>
    <row r="286" spans="1:32" ht="28.5">
      <c r="A286" s="238">
        <v>5020</v>
      </c>
      <c r="B286" s="239"/>
      <c r="C286" s="240" t="s">
        <v>298</v>
      </c>
      <c r="D286" s="263"/>
      <c r="E286" s="264"/>
      <c r="F286" s="265"/>
      <c r="G286" s="319"/>
      <c r="H286" s="267"/>
      <c r="I286" s="267"/>
      <c r="J286" s="268"/>
      <c r="K286" s="268"/>
      <c r="L286" s="263"/>
      <c r="M286" s="268"/>
      <c r="N286" s="419" t="s">
        <v>81</v>
      </c>
      <c r="O286" s="425" t="s">
        <v>81</v>
      </c>
      <c r="P286" s="263"/>
      <c r="Q286" s="554"/>
      <c r="R286" s="553" t="s">
        <v>81</v>
      </c>
      <c r="S286" s="561"/>
      <c r="T286" s="429" t="s">
        <v>81</v>
      </c>
      <c r="U286" s="616"/>
      <c r="V286" s="267"/>
      <c r="W286" s="267"/>
      <c r="X286" s="616"/>
      <c r="Y286" s="446" t="s">
        <v>81</v>
      </c>
      <c r="Z286" s="459"/>
      <c r="AA286" s="472"/>
      <c r="AB286" s="523"/>
      <c r="AC286" s="538" t="s">
        <v>81</v>
      </c>
      <c r="AD286" s="523" t="s">
        <v>81</v>
      </c>
      <c r="AE286" s="523"/>
      <c r="AF286" s="2">
        <v>5020</v>
      </c>
    </row>
    <row r="287" spans="1:32" ht="15">
      <c r="A287" s="90"/>
      <c r="B287" s="241"/>
      <c r="C287" s="241"/>
      <c r="D287" s="68"/>
      <c r="E287" s="61"/>
      <c r="F287" s="276"/>
      <c r="G287" s="219"/>
      <c r="H287" s="127"/>
      <c r="I287" s="127"/>
      <c r="J287" s="285"/>
      <c r="K287" s="105"/>
      <c r="L287" s="89"/>
      <c r="M287" s="285"/>
      <c r="N287" s="106" t="s">
        <v>81</v>
      </c>
      <c r="O287" s="424" t="s">
        <v>81</v>
      </c>
      <c r="P287" s="105"/>
      <c r="Q287" s="552"/>
      <c r="R287" s="553" t="s">
        <v>81</v>
      </c>
      <c r="S287" s="59"/>
      <c r="T287" s="431" t="s">
        <v>81</v>
      </c>
      <c r="U287" s="614"/>
      <c r="V287" s="434"/>
      <c r="W287" s="433"/>
      <c r="X287" s="614"/>
      <c r="Y287" s="69" t="s">
        <v>81</v>
      </c>
      <c r="Z287" s="198"/>
      <c r="AA287" s="487"/>
      <c r="AB287" s="105"/>
      <c r="AC287" s="541" t="s">
        <v>81</v>
      </c>
      <c r="AD287" s="536" t="s">
        <v>81</v>
      </c>
      <c r="AE287" s="536"/>
      <c r="AF287" s="2" t="s">
        <v>81</v>
      </c>
    </row>
    <row r="288" spans="1:32" ht="30">
      <c r="A288" s="242">
        <v>5021</v>
      </c>
      <c r="B288" s="243"/>
      <c r="C288" s="243" t="s">
        <v>299</v>
      </c>
      <c r="D288" s="281">
        <v>115</v>
      </c>
      <c r="E288" s="271">
        <v>22000</v>
      </c>
      <c r="F288" s="282">
        <v>74</v>
      </c>
      <c r="G288" s="302">
        <v>65</v>
      </c>
      <c r="H288" s="347">
        <v>53</v>
      </c>
      <c r="I288" s="347">
        <v>83</v>
      </c>
      <c r="J288" s="284">
        <v>40</v>
      </c>
      <c r="K288" s="275" t="s">
        <v>24</v>
      </c>
      <c r="L288" s="403">
        <v>12</v>
      </c>
      <c r="M288" s="405">
        <v>1000</v>
      </c>
      <c r="N288" s="420">
        <v>0.25</v>
      </c>
      <c r="O288" s="423">
        <v>0.35</v>
      </c>
      <c r="P288" s="403">
        <v>23</v>
      </c>
      <c r="Q288" s="554"/>
      <c r="R288" s="553" t="s">
        <v>81</v>
      </c>
      <c r="S288" s="84">
        <v>161</v>
      </c>
      <c r="T288" s="430">
        <v>2042</v>
      </c>
      <c r="U288" s="616"/>
      <c r="V288" s="347">
        <v>7.6999999999999993</v>
      </c>
      <c r="W288" s="304"/>
      <c r="X288" s="616"/>
      <c r="Y288" s="441">
        <v>7.6999999999999993</v>
      </c>
      <c r="Z288" s="460">
        <v>74.318749999999994</v>
      </c>
      <c r="AA288" s="475">
        <v>64.625</v>
      </c>
      <c r="AB288" s="524"/>
      <c r="AC288" s="540">
        <v>44</v>
      </c>
      <c r="AD288" s="524" t="s">
        <v>134</v>
      </c>
      <c r="AE288" s="524">
        <v>0</v>
      </c>
      <c r="AF288" s="2">
        <v>5021</v>
      </c>
    </row>
    <row r="289" spans="1:32" ht="30">
      <c r="A289" s="12">
        <v>5022</v>
      </c>
      <c r="B289" s="244"/>
      <c r="C289" s="244" t="s">
        <v>300</v>
      </c>
      <c r="D289" s="125">
        <v>170</v>
      </c>
      <c r="E289" s="112">
        <v>35000</v>
      </c>
      <c r="F289" s="120">
        <v>100</v>
      </c>
      <c r="G289" s="219">
        <v>59</v>
      </c>
      <c r="H289" s="127">
        <v>50</v>
      </c>
      <c r="I289" s="127">
        <v>73</v>
      </c>
      <c r="J289" s="285">
        <v>80</v>
      </c>
      <c r="K289" s="5" t="s">
        <v>24</v>
      </c>
      <c r="L289" s="85">
        <v>12</v>
      </c>
      <c r="M289" s="404">
        <v>1700</v>
      </c>
      <c r="N289" s="106">
        <v>0.25</v>
      </c>
      <c r="O289" s="424">
        <v>0.65</v>
      </c>
      <c r="P289" s="85">
        <v>28</v>
      </c>
      <c r="Q289" s="554">
        <v>0.1</v>
      </c>
      <c r="R289" s="553">
        <v>432.1</v>
      </c>
      <c r="S289" s="59">
        <v>196</v>
      </c>
      <c r="T289" s="115">
        <v>3188.5</v>
      </c>
      <c r="U289" s="616">
        <v>30.235000000000003</v>
      </c>
      <c r="V289" s="127">
        <v>13.382352941176473</v>
      </c>
      <c r="W289" s="114"/>
      <c r="X289" s="616">
        <v>2.8000000000000003</v>
      </c>
      <c r="Y289" s="69">
        <v>13.382352941176473</v>
      </c>
      <c r="Z289" s="116">
        <v>99.556187500000021</v>
      </c>
      <c r="AA289" s="149">
        <v>58.562463235294125</v>
      </c>
      <c r="AB289" s="78"/>
      <c r="AC289" s="539">
        <v>70</v>
      </c>
      <c r="AD289" s="78" t="s">
        <v>134</v>
      </c>
      <c r="AE289" s="78">
        <v>0</v>
      </c>
      <c r="AF289" s="2">
        <v>5022</v>
      </c>
    </row>
    <row r="290" spans="1:32" ht="30">
      <c r="A290" s="242">
        <v>5023</v>
      </c>
      <c r="B290" s="243"/>
      <c r="C290" s="243" t="s">
        <v>301</v>
      </c>
      <c r="D290" s="281">
        <v>225</v>
      </c>
      <c r="E290" s="271">
        <v>47000</v>
      </c>
      <c r="F290" s="282">
        <v>134</v>
      </c>
      <c r="G290" s="302">
        <v>60</v>
      </c>
      <c r="H290" s="347">
        <v>51</v>
      </c>
      <c r="I290" s="347">
        <v>74</v>
      </c>
      <c r="J290" s="284">
        <v>120</v>
      </c>
      <c r="K290" s="275" t="s">
        <v>24</v>
      </c>
      <c r="L290" s="403">
        <v>12</v>
      </c>
      <c r="M290" s="405">
        <v>2100</v>
      </c>
      <c r="N290" s="420">
        <v>0.1</v>
      </c>
      <c r="O290" s="423">
        <v>0.65</v>
      </c>
      <c r="P290" s="403">
        <v>34</v>
      </c>
      <c r="Q290" s="554">
        <v>0.1</v>
      </c>
      <c r="R290" s="553">
        <v>774.8</v>
      </c>
      <c r="S290" s="84">
        <v>238</v>
      </c>
      <c r="T290" s="430">
        <v>4759.3999999999996</v>
      </c>
      <c r="U290" s="616">
        <v>30.25333333333333</v>
      </c>
      <c r="V290" s="347">
        <v>14.547619047619047</v>
      </c>
      <c r="W290" s="304"/>
      <c r="X290" s="616">
        <v>2.8000000000000003</v>
      </c>
      <c r="Y290" s="441">
        <v>14.547619047619047</v>
      </c>
      <c r="Z290" s="460">
        <v>134.16798214285714</v>
      </c>
      <c r="AA290" s="475">
        <v>59.630214285714288</v>
      </c>
      <c r="AB290" s="524"/>
      <c r="AC290" s="540">
        <v>94</v>
      </c>
      <c r="AD290" s="524" t="s">
        <v>134</v>
      </c>
      <c r="AE290" s="524">
        <v>0</v>
      </c>
      <c r="AF290" s="2">
        <v>5023</v>
      </c>
    </row>
    <row r="291" spans="1:32" ht="15">
      <c r="A291" s="90"/>
      <c r="B291" s="241"/>
      <c r="C291" s="241"/>
      <c r="D291" s="68"/>
      <c r="E291" s="61"/>
      <c r="F291" s="276"/>
      <c r="G291" s="219"/>
      <c r="H291" s="127"/>
      <c r="I291" s="127"/>
      <c r="J291" s="285"/>
      <c r="K291" s="105"/>
      <c r="L291" s="89"/>
      <c r="M291" s="285"/>
      <c r="N291" s="106" t="s">
        <v>81</v>
      </c>
      <c r="O291" s="424" t="s">
        <v>81</v>
      </c>
      <c r="P291" s="105"/>
      <c r="Q291" s="554">
        <v>0.1</v>
      </c>
      <c r="R291" s="553">
        <v>856.75</v>
      </c>
      <c r="S291" s="59"/>
      <c r="T291" s="431" t="s">
        <v>81</v>
      </c>
      <c r="U291" s="616">
        <v>37.958333333333336</v>
      </c>
      <c r="V291" s="434"/>
      <c r="W291" s="433"/>
      <c r="X291" s="616">
        <v>2.8000000000000003</v>
      </c>
      <c r="Y291" s="69" t="s">
        <v>81</v>
      </c>
      <c r="Z291" s="198"/>
      <c r="AA291" s="487"/>
      <c r="AB291" s="105"/>
      <c r="AC291" s="541" t="s">
        <v>81</v>
      </c>
      <c r="AD291" s="536" t="s">
        <v>81</v>
      </c>
      <c r="AE291" s="536"/>
      <c r="AF291" s="2" t="s">
        <v>81</v>
      </c>
    </row>
    <row r="292" spans="1:32" ht="28.5">
      <c r="A292" s="238">
        <v>5030</v>
      </c>
      <c r="B292" s="239"/>
      <c r="C292" s="240" t="s">
        <v>302</v>
      </c>
      <c r="D292" s="263"/>
      <c r="E292" s="264"/>
      <c r="F292" s="265"/>
      <c r="G292" s="319"/>
      <c r="H292" s="267"/>
      <c r="I292" s="267"/>
      <c r="J292" s="268"/>
      <c r="K292" s="268"/>
      <c r="L292" s="263"/>
      <c r="M292" s="268"/>
      <c r="N292" s="419" t="s">
        <v>81</v>
      </c>
      <c r="O292" s="425" t="s">
        <v>81</v>
      </c>
      <c r="P292" s="263"/>
      <c r="Q292" s="554">
        <v>0.1</v>
      </c>
      <c r="R292" s="553">
        <v>1005.75</v>
      </c>
      <c r="S292" s="561"/>
      <c r="T292" s="429" t="s">
        <v>81</v>
      </c>
      <c r="U292" s="616">
        <v>37.907142857142858</v>
      </c>
      <c r="V292" s="267"/>
      <c r="W292" s="267"/>
      <c r="X292" s="616">
        <v>2.8000000000000003</v>
      </c>
      <c r="Y292" s="446" t="s">
        <v>81</v>
      </c>
      <c r="Z292" s="459"/>
      <c r="AA292" s="472"/>
      <c r="AB292" s="523"/>
      <c r="AC292" s="538" t="s">
        <v>81</v>
      </c>
      <c r="AD292" s="523" t="s">
        <v>81</v>
      </c>
      <c r="AE292" s="523"/>
      <c r="AF292" s="2">
        <v>5030</v>
      </c>
    </row>
    <row r="293" spans="1:32" ht="15">
      <c r="A293" s="90"/>
      <c r="B293" s="241"/>
      <c r="C293" s="241"/>
      <c r="D293" s="68"/>
      <c r="E293" s="61"/>
      <c r="F293" s="276"/>
      <c r="G293" s="219"/>
      <c r="H293" s="127"/>
      <c r="I293" s="127"/>
      <c r="J293" s="285"/>
      <c r="K293" s="105"/>
      <c r="L293" s="89"/>
      <c r="M293" s="285"/>
      <c r="N293" s="106" t="s">
        <v>81</v>
      </c>
      <c r="O293" s="424" t="s">
        <v>81</v>
      </c>
      <c r="P293" s="105"/>
      <c r="Q293" s="554"/>
      <c r="R293" s="553" t="s">
        <v>81</v>
      </c>
      <c r="S293" s="59"/>
      <c r="T293" s="431" t="s">
        <v>81</v>
      </c>
      <c r="U293" s="616"/>
      <c r="V293" s="434"/>
      <c r="W293" s="433"/>
      <c r="X293" s="616"/>
      <c r="Y293" s="69" t="s">
        <v>81</v>
      </c>
      <c r="Z293" s="198"/>
      <c r="AA293" s="487"/>
      <c r="AB293" s="105"/>
      <c r="AC293" s="541" t="s">
        <v>81</v>
      </c>
      <c r="AD293" s="536" t="s">
        <v>81</v>
      </c>
      <c r="AE293" s="536"/>
      <c r="AF293" s="2" t="s">
        <v>81</v>
      </c>
    </row>
    <row r="294" spans="1:32" ht="30">
      <c r="A294" s="242">
        <v>5031</v>
      </c>
      <c r="B294" s="243"/>
      <c r="C294" s="243" t="s">
        <v>303</v>
      </c>
      <c r="D294" s="281">
        <v>104</v>
      </c>
      <c r="E294" s="271">
        <v>23000</v>
      </c>
      <c r="F294" s="282">
        <v>90</v>
      </c>
      <c r="G294" s="302">
        <v>87</v>
      </c>
      <c r="H294" s="347">
        <v>74</v>
      </c>
      <c r="I294" s="347">
        <v>109</v>
      </c>
      <c r="J294" s="284">
        <v>40</v>
      </c>
      <c r="K294" s="275" t="s">
        <v>24</v>
      </c>
      <c r="L294" s="403">
        <v>12</v>
      </c>
      <c r="M294" s="284">
        <v>800</v>
      </c>
      <c r="N294" s="420">
        <v>0.1</v>
      </c>
      <c r="O294" s="423">
        <v>0.65</v>
      </c>
      <c r="P294" s="403">
        <v>29</v>
      </c>
      <c r="Q294" s="552"/>
      <c r="R294" s="553" t="s">
        <v>81</v>
      </c>
      <c r="S294" s="84">
        <v>203</v>
      </c>
      <c r="T294" s="430">
        <v>2415.6</v>
      </c>
      <c r="U294" s="614"/>
      <c r="V294" s="347">
        <v>18.6875</v>
      </c>
      <c r="W294" s="304"/>
      <c r="X294" s="614"/>
      <c r="Y294" s="441">
        <v>18.6875</v>
      </c>
      <c r="Z294" s="460">
        <v>90.464660000000009</v>
      </c>
      <c r="AA294" s="475">
        <v>86.985250000000008</v>
      </c>
      <c r="AB294" s="524"/>
      <c r="AC294" s="540">
        <v>46</v>
      </c>
      <c r="AD294" s="524" t="s">
        <v>134</v>
      </c>
      <c r="AE294" s="524">
        <v>0</v>
      </c>
      <c r="AF294" s="2">
        <v>5031</v>
      </c>
    </row>
    <row r="295" spans="1:32" ht="30">
      <c r="A295" s="12">
        <v>5032</v>
      </c>
      <c r="B295" s="244"/>
      <c r="C295" s="244" t="s">
        <v>304</v>
      </c>
      <c r="D295" s="125">
        <v>203</v>
      </c>
      <c r="E295" s="112">
        <v>52000</v>
      </c>
      <c r="F295" s="120">
        <v>180</v>
      </c>
      <c r="G295" s="219">
        <v>89</v>
      </c>
      <c r="H295" s="127">
        <v>74</v>
      </c>
      <c r="I295" s="127">
        <v>113</v>
      </c>
      <c r="J295" s="285">
        <v>80</v>
      </c>
      <c r="K295" s="5" t="s">
        <v>24</v>
      </c>
      <c r="L295" s="85">
        <v>12</v>
      </c>
      <c r="M295" s="404">
        <v>1600</v>
      </c>
      <c r="N295" s="106">
        <v>0.1</v>
      </c>
      <c r="O295" s="424">
        <v>0.45</v>
      </c>
      <c r="P295" s="85">
        <v>41</v>
      </c>
      <c r="Q295" s="554"/>
      <c r="R295" s="553" t="s">
        <v>81</v>
      </c>
      <c r="S295" s="59">
        <v>287</v>
      </c>
      <c r="T295" s="115">
        <v>5289.4</v>
      </c>
      <c r="U295" s="616"/>
      <c r="V295" s="127">
        <v>14.625</v>
      </c>
      <c r="W295" s="114"/>
      <c r="X295" s="616"/>
      <c r="Y295" s="69">
        <v>14.625</v>
      </c>
      <c r="Z295" s="116">
        <v>180.2980025</v>
      </c>
      <c r="AA295" s="149">
        <v>88.816749999999999</v>
      </c>
      <c r="AB295" s="78"/>
      <c r="AC295" s="539">
        <v>104</v>
      </c>
      <c r="AD295" s="78" t="s">
        <v>134</v>
      </c>
      <c r="AE295" s="78">
        <v>0</v>
      </c>
      <c r="AF295" s="2">
        <v>5032</v>
      </c>
    </row>
    <row r="296" spans="1:32" ht="15">
      <c r="A296" s="90"/>
      <c r="B296" s="241"/>
      <c r="C296" s="241"/>
      <c r="D296" s="68"/>
      <c r="E296" s="61"/>
      <c r="F296" s="276"/>
      <c r="G296" s="219"/>
      <c r="H296" s="127"/>
      <c r="I296" s="127"/>
      <c r="J296" s="285"/>
      <c r="K296" s="105"/>
      <c r="L296" s="89"/>
      <c r="M296" s="285"/>
      <c r="N296" s="106" t="s">
        <v>81</v>
      </c>
      <c r="O296" s="424" t="s">
        <v>81</v>
      </c>
      <c r="P296" s="105"/>
      <c r="Q296" s="554">
        <v>0.1666</v>
      </c>
      <c r="R296" s="553">
        <v>1914</v>
      </c>
      <c r="S296" s="59"/>
      <c r="T296" s="431" t="s">
        <v>81</v>
      </c>
      <c r="U296" s="616">
        <v>52.975000000000001</v>
      </c>
      <c r="V296" s="434"/>
      <c r="W296" s="433"/>
      <c r="X296" s="616">
        <v>4.6647999999999996</v>
      </c>
      <c r="Y296" s="69" t="s">
        <v>81</v>
      </c>
      <c r="Z296" s="198"/>
      <c r="AA296" s="487"/>
      <c r="AB296" s="105"/>
      <c r="AC296" s="541" t="s">
        <v>81</v>
      </c>
      <c r="AD296" s="536" t="s">
        <v>81</v>
      </c>
      <c r="AE296" s="536"/>
      <c r="AF296" s="2" t="s">
        <v>81</v>
      </c>
    </row>
    <row r="297" spans="1:32" ht="28.5">
      <c r="A297" s="238">
        <v>5040</v>
      </c>
      <c r="B297" s="239"/>
      <c r="C297" s="240" t="s">
        <v>305</v>
      </c>
      <c r="D297" s="263"/>
      <c r="E297" s="264"/>
      <c r="F297" s="265"/>
      <c r="G297" s="319"/>
      <c r="H297" s="267"/>
      <c r="I297" s="267"/>
      <c r="J297" s="268"/>
      <c r="K297" s="268"/>
      <c r="L297" s="263"/>
      <c r="M297" s="268"/>
      <c r="N297" s="419" t="s">
        <v>81</v>
      </c>
      <c r="O297" s="425" t="s">
        <v>81</v>
      </c>
      <c r="P297" s="263"/>
      <c r="Q297" s="554">
        <v>0.1</v>
      </c>
      <c r="R297" s="553">
        <v>3045</v>
      </c>
      <c r="S297" s="561"/>
      <c r="T297" s="429" t="s">
        <v>81</v>
      </c>
      <c r="U297" s="616">
        <v>41.387500000000003</v>
      </c>
      <c r="V297" s="267"/>
      <c r="W297" s="267"/>
      <c r="X297" s="616">
        <v>2.8000000000000003</v>
      </c>
      <c r="Y297" s="446" t="s">
        <v>81</v>
      </c>
      <c r="Z297" s="459"/>
      <c r="AA297" s="472"/>
      <c r="AB297" s="523"/>
      <c r="AC297" s="538" t="s">
        <v>81</v>
      </c>
      <c r="AD297" s="523" t="s">
        <v>81</v>
      </c>
      <c r="AE297" s="523"/>
      <c r="AF297" s="2">
        <v>5040</v>
      </c>
    </row>
    <row r="298" spans="1:32" ht="15">
      <c r="A298" s="90"/>
      <c r="B298" s="241"/>
      <c r="C298" s="241"/>
      <c r="D298" s="68"/>
      <c r="E298" s="61"/>
      <c r="F298" s="276"/>
      <c r="G298" s="219"/>
      <c r="H298" s="127"/>
      <c r="I298" s="127"/>
      <c r="J298" s="285"/>
      <c r="K298" s="105"/>
      <c r="L298" s="89"/>
      <c r="M298" s="285"/>
      <c r="N298" s="106" t="s">
        <v>81</v>
      </c>
      <c r="O298" s="424" t="s">
        <v>81</v>
      </c>
      <c r="P298" s="105"/>
      <c r="Q298" s="554">
        <v>6.6600000000000006E-2</v>
      </c>
      <c r="R298" s="553">
        <v>4577.8</v>
      </c>
      <c r="S298" s="59"/>
      <c r="T298" s="431" t="s">
        <v>81</v>
      </c>
      <c r="U298" s="616">
        <v>40.914999999999999</v>
      </c>
      <c r="V298" s="434"/>
      <c r="W298" s="433"/>
      <c r="X298" s="616">
        <v>1.8648000000000002</v>
      </c>
      <c r="Y298" s="69" t="s">
        <v>81</v>
      </c>
      <c r="Z298" s="198"/>
      <c r="AA298" s="487"/>
      <c r="AB298" s="105"/>
      <c r="AC298" s="541" t="s">
        <v>81</v>
      </c>
      <c r="AD298" s="536" t="s">
        <v>81</v>
      </c>
      <c r="AE298" s="536"/>
      <c r="AF298" s="2" t="s">
        <v>81</v>
      </c>
    </row>
    <row r="299" spans="1:32" ht="30">
      <c r="A299" s="242">
        <v>5041</v>
      </c>
      <c r="B299" s="248"/>
      <c r="C299" s="243" t="s">
        <v>306</v>
      </c>
      <c r="D299" s="281">
        <v>20</v>
      </c>
      <c r="E299" s="271">
        <v>5300</v>
      </c>
      <c r="F299" s="282">
        <v>19</v>
      </c>
      <c r="G299" s="302">
        <v>93</v>
      </c>
      <c r="H299" s="347">
        <v>79</v>
      </c>
      <c r="I299" s="347">
        <v>114</v>
      </c>
      <c r="J299" s="284">
        <v>8</v>
      </c>
      <c r="K299" s="275" t="s">
        <v>24</v>
      </c>
      <c r="L299" s="403">
        <v>15</v>
      </c>
      <c r="M299" s="284">
        <v>250</v>
      </c>
      <c r="N299" s="420">
        <v>0.25</v>
      </c>
      <c r="O299" s="423">
        <v>1.1499999999999999</v>
      </c>
      <c r="P299" s="403">
        <v>13</v>
      </c>
      <c r="Q299" s="554">
        <v>0.1</v>
      </c>
      <c r="R299" s="553">
        <v>2824.6</v>
      </c>
      <c r="S299" s="84">
        <v>91</v>
      </c>
      <c r="T299" s="430">
        <v>477.90000000000003</v>
      </c>
      <c r="U299" s="616">
        <v>51.193333333333335</v>
      </c>
      <c r="V299" s="347">
        <v>24.38</v>
      </c>
      <c r="W299" s="304"/>
      <c r="X299" s="616">
        <v>2.8000000000000003</v>
      </c>
      <c r="Y299" s="441">
        <v>24.38</v>
      </c>
      <c r="Z299" s="460">
        <v>18.505850000000006</v>
      </c>
      <c r="AA299" s="475">
        <v>92.529250000000019</v>
      </c>
      <c r="AB299" s="527"/>
      <c r="AC299" s="540">
        <v>10.6</v>
      </c>
      <c r="AD299" s="524" t="s">
        <v>134</v>
      </c>
      <c r="AE299" s="524">
        <v>0</v>
      </c>
      <c r="AF299" s="2">
        <v>5041</v>
      </c>
    </row>
    <row r="300" spans="1:32" ht="30">
      <c r="A300" s="12">
        <v>5042</v>
      </c>
      <c r="B300" s="241"/>
      <c r="C300" s="244" t="s">
        <v>307</v>
      </c>
      <c r="D300" s="125">
        <v>30</v>
      </c>
      <c r="E300" s="112">
        <v>9200</v>
      </c>
      <c r="F300" s="120">
        <v>27</v>
      </c>
      <c r="G300" s="219">
        <v>88</v>
      </c>
      <c r="H300" s="127">
        <v>76</v>
      </c>
      <c r="I300" s="127">
        <v>109</v>
      </c>
      <c r="J300" s="285">
        <v>15</v>
      </c>
      <c r="K300" s="5" t="s">
        <v>24</v>
      </c>
      <c r="L300" s="85">
        <v>15</v>
      </c>
      <c r="M300" s="285">
        <v>400</v>
      </c>
      <c r="N300" s="106">
        <v>0.25</v>
      </c>
      <c r="O300" s="424">
        <v>1.1000000000000001</v>
      </c>
      <c r="P300" s="85">
        <v>22</v>
      </c>
      <c r="Q300" s="554"/>
      <c r="R300" s="553" t="s">
        <v>81</v>
      </c>
      <c r="S300" s="59">
        <v>154</v>
      </c>
      <c r="T300" s="115">
        <v>825.59999999999991</v>
      </c>
      <c r="U300" s="616"/>
      <c r="V300" s="127">
        <v>25.3</v>
      </c>
      <c r="W300" s="114"/>
      <c r="X300" s="616"/>
      <c r="Y300" s="69">
        <v>25.3</v>
      </c>
      <c r="Z300" s="116">
        <v>26.512199999999996</v>
      </c>
      <c r="AA300" s="149">
        <v>88.373999999999995</v>
      </c>
      <c r="AB300" s="90"/>
      <c r="AC300" s="539">
        <v>18.400000000000002</v>
      </c>
      <c r="AD300" s="78" t="s">
        <v>134</v>
      </c>
      <c r="AE300" s="78">
        <v>0</v>
      </c>
      <c r="AF300" s="2">
        <v>5042</v>
      </c>
    </row>
    <row r="301" spans="1:32" ht="45">
      <c r="A301" s="242">
        <v>5043</v>
      </c>
      <c r="B301" s="248"/>
      <c r="C301" s="243" t="s">
        <v>308</v>
      </c>
      <c r="D301" s="281">
        <v>40</v>
      </c>
      <c r="E301" s="271">
        <v>15500</v>
      </c>
      <c r="F301" s="282">
        <v>91</v>
      </c>
      <c r="G301" s="302">
        <v>230</v>
      </c>
      <c r="H301" s="347">
        <v>200</v>
      </c>
      <c r="I301" s="347">
        <v>280</v>
      </c>
      <c r="J301" s="284">
        <v>8</v>
      </c>
      <c r="K301" s="275" t="s">
        <v>24</v>
      </c>
      <c r="L301" s="403">
        <v>15</v>
      </c>
      <c r="M301" s="284">
        <v>250</v>
      </c>
      <c r="N301" s="420">
        <v>0.25</v>
      </c>
      <c r="O301" s="423">
        <v>0.9</v>
      </c>
      <c r="P301" s="403">
        <v>12</v>
      </c>
      <c r="Q301" s="552"/>
      <c r="R301" s="553" t="s">
        <v>81</v>
      </c>
      <c r="S301" s="84">
        <v>84</v>
      </c>
      <c r="T301" s="430">
        <v>1215.5</v>
      </c>
      <c r="U301" s="614"/>
      <c r="V301" s="347">
        <v>55.800000000000004</v>
      </c>
      <c r="W301" s="304"/>
      <c r="X301" s="614"/>
      <c r="Y301" s="441">
        <v>55.800000000000004</v>
      </c>
      <c r="Z301" s="460">
        <v>91.404500000000013</v>
      </c>
      <c r="AA301" s="475">
        <v>228.51125000000002</v>
      </c>
      <c r="AB301" s="527"/>
      <c r="AC301" s="540">
        <v>31</v>
      </c>
      <c r="AD301" s="524" t="s">
        <v>134</v>
      </c>
      <c r="AE301" s="524">
        <v>0</v>
      </c>
      <c r="AF301" s="2">
        <v>5043</v>
      </c>
    </row>
    <row r="302" spans="1:32" ht="45">
      <c r="A302" s="12">
        <v>5044</v>
      </c>
      <c r="B302" s="241"/>
      <c r="C302" s="244" t="s">
        <v>309</v>
      </c>
      <c r="D302" s="125">
        <v>60</v>
      </c>
      <c r="E302" s="112">
        <v>28000</v>
      </c>
      <c r="F302" s="120">
        <v>122</v>
      </c>
      <c r="G302" s="219">
        <v>200</v>
      </c>
      <c r="H302" s="127">
        <v>170</v>
      </c>
      <c r="I302" s="127">
        <v>250</v>
      </c>
      <c r="J302" s="285">
        <v>16</v>
      </c>
      <c r="K302" s="5" t="s">
        <v>24</v>
      </c>
      <c r="L302" s="85">
        <v>15</v>
      </c>
      <c r="M302" s="285">
        <v>500</v>
      </c>
      <c r="N302" s="106">
        <v>0.25</v>
      </c>
      <c r="O302" s="424">
        <v>0.85</v>
      </c>
      <c r="P302" s="85">
        <v>23</v>
      </c>
      <c r="Q302" s="554"/>
      <c r="R302" s="553" t="s">
        <v>81</v>
      </c>
      <c r="S302" s="59">
        <v>161</v>
      </c>
      <c r="T302" s="115">
        <v>2205</v>
      </c>
      <c r="U302" s="616"/>
      <c r="V302" s="127">
        <v>47.6</v>
      </c>
      <c r="W302" s="114"/>
      <c r="X302" s="616"/>
      <c r="Y302" s="69">
        <v>47.6</v>
      </c>
      <c r="Z302" s="116">
        <v>122.37225000000001</v>
      </c>
      <c r="AA302" s="149">
        <v>203.95375000000001</v>
      </c>
      <c r="AB302" s="90"/>
      <c r="AC302" s="539">
        <v>56</v>
      </c>
      <c r="AD302" s="78" t="s">
        <v>134</v>
      </c>
      <c r="AE302" s="78">
        <v>0</v>
      </c>
      <c r="AF302" s="2">
        <v>5044</v>
      </c>
    </row>
    <row r="303" spans="1:32" ht="30">
      <c r="A303" s="12">
        <v>5047</v>
      </c>
      <c r="B303" s="248"/>
      <c r="C303" s="243" t="s">
        <v>310</v>
      </c>
      <c r="D303" s="281">
        <v>60</v>
      </c>
      <c r="E303" s="271">
        <v>52000</v>
      </c>
      <c r="F303" s="282">
        <v>180</v>
      </c>
      <c r="G303" s="302">
        <v>300</v>
      </c>
      <c r="H303" s="347">
        <v>260</v>
      </c>
      <c r="I303" s="347">
        <v>370</v>
      </c>
      <c r="J303" s="284">
        <v>20</v>
      </c>
      <c r="K303" s="275" t="s">
        <v>24</v>
      </c>
      <c r="L303" s="403">
        <v>15</v>
      </c>
      <c r="M303" s="284">
        <v>600</v>
      </c>
      <c r="N303" s="420">
        <v>0.25</v>
      </c>
      <c r="O303" s="423">
        <v>0.85</v>
      </c>
      <c r="P303" s="403">
        <v>26</v>
      </c>
      <c r="Q303" s="554">
        <v>0.2</v>
      </c>
      <c r="R303" s="553">
        <v>2337.6</v>
      </c>
      <c r="S303" s="84">
        <v>182</v>
      </c>
      <c r="T303" s="430">
        <v>3978</v>
      </c>
      <c r="U303" s="616">
        <v>64.715000000000003</v>
      </c>
      <c r="V303" s="347">
        <v>73.666666666666671</v>
      </c>
      <c r="W303" s="304"/>
      <c r="X303" s="616">
        <v>5.6000000000000005</v>
      </c>
      <c r="Y303" s="441">
        <v>73.666666666666671</v>
      </c>
      <c r="Z303" s="460">
        <v>179.89400000000001</v>
      </c>
      <c r="AA303" s="475">
        <v>299.82333333333338</v>
      </c>
      <c r="AB303" s="527"/>
      <c r="AC303" s="540">
        <v>104</v>
      </c>
      <c r="AD303" s="524" t="s">
        <v>134</v>
      </c>
      <c r="AE303" s="524">
        <v>0</v>
      </c>
      <c r="AF303" s="2">
        <v>5047</v>
      </c>
    </row>
    <row r="304" spans="1:32" ht="30">
      <c r="A304" s="12">
        <v>5045</v>
      </c>
      <c r="B304" s="241"/>
      <c r="C304" s="244" t="s">
        <v>311</v>
      </c>
      <c r="D304" s="125"/>
      <c r="E304" s="112">
        <v>7800</v>
      </c>
      <c r="F304" s="120"/>
      <c r="G304" s="219">
        <v>95</v>
      </c>
      <c r="H304" s="127">
        <v>80</v>
      </c>
      <c r="I304" s="127">
        <v>119</v>
      </c>
      <c r="J304" s="285">
        <v>10</v>
      </c>
      <c r="K304" s="5" t="s">
        <v>24</v>
      </c>
      <c r="L304" s="85">
        <v>15</v>
      </c>
      <c r="M304" s="285">
        <v>300</v>
      </c>
      <c r="N304" s="106">
        <v>0.25</v>
      </c>
      <c r="O304" s="424">
        <v>0.75</v>
      </c>
      <c r="P304" s="85">
        <v>14</v>
      </c>
      <c r="Q304" s="554">
        <v>0.1</v>
      </c>
      <c r="R304" s="553">
        <v>5162.2</v>
      </c>
      <c r="S304" s="59">
        <v>98</v>
      </c>
      <c r="T304" s="115">
        <v>667.40000000000009</v>
      </c>
      <c r="U304" s="616">
        <v>69.44</v>
      </c>
      <c r="V304" s="127">
        <v>19.5</v>
      </c>
      <c r="W304" s="114"/>
      <c r="X304" s="616">
        <v>2.8000000000000003</v>
      </c>
      <c r="Y304" s="69">
        <v>19.5</v>
      </c>
      <c r="Z304" s="116"/>
      <c r="AA304" s="149">
        <v>94.864000000000019</v>
      </c>
      <c r="AB304" s="90"/>
      <c r="AC304" s="539">
        <v>15.6</v>
      </c>
      <c r="AD304" s="78" t="s">
        <v>134</v>
      </c>
      <c r="AE304" s="78">
        <v>0</v>
      </c>
      <c r="AF304" s="2">
        <v>5045</v>
      </c>
    </row>
    <row r="305" spans="1:32" ht="30">
      <c r="A305" s="242">
        <v>5046</v>
      </c>
      <c r="B305" s="248"/>
      <c r="C305" s="243" t="s">
        <v>312</v>
      </c>
      <c r="D305" s="281">
        <v>10</v>
      </c>
      <c r="E305" s="271">
        <v>7900</v>
      </c>
      <c r="F305" s="282">
        <v>21</v>
      </c>
      <c r="G305" s="302">
        <v>210</v>
      </c>
      <c r="H305" s="347">
        <v>180</v>
      </c>
      <c r="I305" s="347">
        <v>280</v>
      </c>
      <c r="J305" s="284">
        <v>4</v>
      </c>
      <c r="K305" s="275" t="s">
        <v>24</v>
      </c>
      <c r="L305" s="403">
        <v>15</v>
      </c>
      <c r="M305" s="284">
        <v>200</v>
      </c>
      <c r="N305" s="420">
        <v>0.25</v>
      </c>
      <c r="O305" s="423">
        <v>0.65</v>
      </c>
      <c r="P305" s="403">
        <v>14</v>
      </c>
      <c r="Q305" s="554"/>
      <c r="R305" s="553" t="s">
        <v>81</v>
      </c>
      <c r="S305" s="84">
        <v>98</v>
      </c>
      <c r="T305" s="430">
        <v>674.7</v>
      </c>
      <c r="U305" s="616"/>
      <c r="V305" s="347">
        <v>25.675000000000001</v>
      </c>
      <c r="W305" s="304"/>
      <c r="X305" s="616"/>
      <c r="Y305" s="441">
        <v>25.675000000000001</v>
      </c>
      <c r="Z305" s="460">
        <v>21.378500000000003</v>
      </c>
      <c r="AA305" s="475">
        <v>213.78500000000005</v>
      </c>
      <c r="AB305" s="527"/>
      <c r="AC305" s="540">
        <v>15.8</v>
      </c>
      <c r="AD305" s="524" t="s">
        <v>134</v>
      </c>
      <c r="AE305" s="524">
        <v>0</v>
      </c>
      <c r="AF305" s="2">
        <v>5046</v>
      </c>
    </row>
    <row r="306" spans="1:32" ht="15">
      <c r="A306" s="12"/>
      <c r="B306" s="241"/>
      <c r="C306" s="244"/>
      <c r="D306" s="125"/>
      <c r="E306" s="112"/>
      <c r="F306" s="120"/>
      <c r="G306" s="219"/>
      <c r="H306" s="127"/>
      <c r="I306" s="127"/>
      <c r="J306" s="285"/>
      <c r="K306" s="1"/>
      <c r="L306" s="85"/>
      <c r="M306" s="285"/>
      <c r="N306" s="106"/>
      <c r="O306" s="424" t="s">
        <v>81</v>
      </c>
      <c r="P306" s="85"/>
      <c r="Q306" s="552"/>
      <c r="R306" s="553" t="s">
        <v>81</v>
      </c>
      <c r="S306" s="59"/>
      <c r="T306" s="115" t="s">
        <v>81</v>
      </c>
      <c r="U306" s="614"/>
      <c r="V306" s="127"/>
      <c r="W306" s="114"/>
      <c r="X306" s="614"/>
      <c r="Y306" s="69" t="s">
        <v>81</v>
      </c>
      <c r="Z306" s="116"/>
      <c r="AA306" s="149"/>
      <c r="AB306" s="90"/>
      <c r="AC306" s="539"/>
      <c r="AD306" s="78"/>
      <c r="AE306" s="78"/>
      <c r="AF306" s="2" t="s">
        <v>81</v>
      </c>
    </row>
    <row r="307" spans="1:32" ht="28.5">
      <c r="A307" s="238">
        <v>5060</v>
      </c>
      <c r="B307" s="239"/>
      <c r="C307" s="240" t="s">
        <v>313</v>
      </c>
      <c r="D307" s="268"/>
      <c r="E307" s="264"/>
      <c r="F307" s="265"/>
      <c r="G307" s="266"/>
      <c r="H307" s="267"/>
      <c r="I307" s="267"/>
      <c r="J307" s="268"/>
      <c r="K307" s="268"/>
      <c r="L307" s="263"/>
      <c r="M307" s="268"/>
      <c r="N307" s="419" t="s">
        <v>81</v>
      </c>
      <c r="O307" s="425" t="s">
        <v>81</v>
      </c>
      <c r="P307" s="263"/>
      <c r="Q307" s="554"/>
      <c r="R307" s="553" t="s">
        <v>81</v>
      </c>
      <c r="S307" s="561"/>
      <c r="T307" s="429" t="s">
        <v>81</v>
      </c>
      <c r="U307" s="616"/>
      <c r="V307" s="267"/>
      <c r="W307" s="267"/>
      <c r="X307" s="616"/>
      <c r="Y307" s="446" t="s">
        <v>81</v>
      </c>
      <c r="Z307" s="459"/>
      <c r="AA307" s="472"/>
      <c r="AB307" s="523"/>
      <c r="AC307" s="538" t="s">
        <v>81</v>
      </c>
      <c r="AD307" s="523" t="s">
        <v>81</v>
      </c>
      <c r="AE307" s="523"/>
      <c r="AF307" s="2">
        <v>5060</v>
      </c>
    </row>
    <row r="308" spans="1:32" ht="15">
      <c r="A308" s="90"/>
      <c r="B308" s="241"/>
      <c r="C308" s="241"/>
      <c r="D308" s="105"/>
      <c r="E308" s="61"/>
      <c r="F308" s="105"/>
      <c r="G308" s="89"/>
      <c r="H308" s="89"/>
      <c r="I308" s="89"/>
      <c r="J308" s="105"/>
      <c r="K308" s="105"/>
      <c r="L308" s="89"/>
      <c r="M308" s="105"/>
      <c r="N308" s="106" t="s">
        <v>81</v>
      </c>
      <c r="O308" s="424" t="s">
        <v>81</v>
      </c>
      <c r="P308" s="105"/>
      <c r="Q308" s="554">
        <v>0.5</v>
      </c>
      <c r="R308" s="553">
        <v>387.4</v>
      </c>
      <c r="S308" s="105"/>
      <c r="T308" s="431" t="s">
        <v>81</v>
      </c>
      <c r="U308" s="616">
        <v>61.099999999999994</v>
      </c>
      <c r="V308" s="105"/>
      <c r="W308" s="105"/>
      <c r="X308" s="616">
        <v>14</v>
      </c>
      <c r="Y308" s="69" t="s">
        <v>81</v>
      </c>
      <c r="Z308" s="105"/>
      <c r="AA308" s="105"/>
      <c r="AB308" s="105"/>
      <c r="AC308" s="541" t="s">
        <v>81</v>
      </c>
      <c r="AD308" s="536" t="s">
        <v>81</v>
      </c>
      <c r="AE308" s="105"/>
      <c r="AF308" s="2" t="s">
        <v>81</v>
      </c>
    </row>
    <row r="309" spans="1:32" ht="15">
      <c r="A309" s="242"/>
      <c r="B309" s="243"/>
      <c r="C309" s="243" t="s">
        <v>314</v>
      </c>
      <c r="D309" s="324"/>
      <c r="E309" s="271"/>
      <c r="F309" s="282"/>
      <c r="G309" s="301"/>
      <c r="H309" s="347"/>
      <c r="I309" s="347"/>
      <c r="J309" s="284"/>
      <c r="K309" s="275"/>
      <c r="L309" s="403"/>
      <c r="M309" s="284"/>
      <c r="N309" s="420" t="s">
        <v>81</v>
      </c>
      <c r="O309" s="423" t="s">
        <v>81</v>
      </c>
      <c r="P309" s="403"/>
      <c r="Q309" s="554">
        <v>0.5</v>
      </c>
      <c r="R309" s="553">
        <v>677.95</v>
      </c>
      <c r="S309" s="84"/>
      <c r="T309" s="430" t="s">
        <v>81</v>
      </c>
      <c r="U309" s="616">
        <v>56.676666666666669</v>
      </c>
      <c r="V309" s="347"/>
      <c r="W309" s="304"/>
      <c r="X309" s="616">
        <v>14</v>
      </c>
      <c r="Y309" s="441" t="s">
        <v>81</v>
      </c>
      <c r="Z309" s="460"/>
      <c r="AA309" s="475"/>
      <c r="AB309" s="524"/>
      <c r="AC309" s="540" t="s">
        <v>81</v>
      </c>
      <c r="AD309" s="524" t="s">
        <v>81</v>
      </c>
      <c r="AE309" s="524"/>
      <c r="AF309" s="2" t="s">
        <v>81</v>
      </c>
    </row>
    <row r="310" spans="1:32" ht="45">
      <c r="A310" s="12">
        <v>5061</v>
      </c>
      <c r="B310" s="244"/>
      <c r="C310" s="244" t="s">
        <v>315</v>
      </c>
      <c r="D310" s="68">
        <v>65</v>
      </c>
      <c r="E310" s="112">
        <v>37000</v>
      </c>
      <c r="F310" s="120">
        <v>71</v>
      </c>
      <c r="G310" s="219">
        <v>110</v>
      </c>
      <c r="H310" s="127">
        <v>95</v>
      </c>
      <c r="I310" s="127">
        <v>132</v>
      </c>
      <c r="J310" s="285">
        <v>60</v>
      </c>
      <c r="K310" s="5" t="s">
        <v>24</v>
      </c>
      <c r="L310" s="85">
        <v>12</v>
      </c>
      <c r="M310" s="404">
        <v>1100</v>
      </c>
      <c r="N310" s="106">
        <v>0.1</v>
      </c>
      <c r="O310" s="424">
        <v>1.05</v>
      </c>
      <c r="P310" s="85">
        <v>38</v>
      </c>
      <c r="Q310" s="554">
        <v>0.25</v>
      </c>
      <c r="R310" s="553">
        <v>1080.25</v>
      </c>
      <c r="S310" s="59">
        <v>266</v>
      </c>
      <c r="T310" s="115">
        <v>3825.4</v>
      </c>
      <c r="U310" s="616">
        <v>149.15625</v>
      </c>
      <c r="V310" s="127">
        <v>35.318181818181813</v>
      </c>
      <c r="W310" s="114"/>
      <c r="X310" s="616">
        <v>7</v>
      </c>
      <c r="Y310" s="69">
        <v>35.318181818181813</v>
      </c>
      <c r="Z310" s="116">
        <v>70.838516666666663</v>
      </c>
      <c r="AA310" s="149">
        <v>108.98233333333333</v>
      </c>
      <c r="AB310" s="78"/>
      <c r="AC310" s="539">
        <v>74</v>
      </c>
      <c r="AD310" s="78" t="s">
        <v>134</v>
      </c>
      <c r="AE310" s="78">
        <v>0</v>
      </c>
      <c r="AF310" s="2">
        <v>5061</v>
      </c>
    </row>
    <row r="311" spans="1:32" ht="45">
      <c r="A311" s="242">
        <v>5062</v>
      </c>
      <c r="B311" s="243"/>
      <c r="C311" s="243" t="s">
        <v>316</v>
      </c>
      <c r="D311" s="324">
        <v>75</v>
      </c>
      <c r="E311" s="271">
        <v>47000</v>
      </c>
      <c r="F311" s="282">
        <v>91</v>
      </c>
      <c r="G311" s="302">
        <v>120</v>
      </c>
      <c r="H311" s="347">
        <v>110</v>
      </c>
      <c r="I311" s="347">
        <v>150</v>
      </c>
      <c r="J311" s="284">
        <v>70</v>
      </c>
      <c r="K311" s="275" t="s">
        <v>24</v>
      </c>
      <c r="L311" s="403">
        <v>12</v>
      </c>
      <c r="M311" s="405">
        <v>1200</v>
      </c>
      <c r="N311" s="420">
        <v>0.1</v>
      </c>
      <c r="O311" s="423">
        <v>1.05</v>
      </c>
      <c r="P311" s="403">
        <v>43</v>
      </c>
      <c r="Q311" s="554">
        <v>0.16700000000000001</v>
      </c>
      <c r="R311" s="553">
        <v>1937</v>
      </c>
      <c r="S311" s="84">
        <v>301</v>
      </c>
      <c r="T311" s="430">
        <v>4822.3999999999996</v>
      </c>
      <c r="U311" s="616">
        <v>134.375</v>
      </c>
      <c r="V311" s="347">
        <v>41.125</v>
      </c>
      <c r="W311" s="304"/>
      <c r="X311" s="616">
        <v>4.6760000000000002</v>
      </c>
      <c r="Y311" s="441">
        <v>41.125</v>
      </c>
      <c r="Z311" s="460">
        <v>90.76355357142856</v>
      </c>
      <c r="AA311" s="475">
        <v>121.01807142857143</v>
      </c>
      <c r="AB311" s="524"/>
      <c r="AC311" s="540">
        <v>94</v>
      </c>
      <c r="AD311" s="524" t="s">
        <v>134</v>
      </c>
      <c r="AE311" s="524">
        <v>0</v>
      </c>
      <c r="AF311" s="2">
        <v>5062</v>
      </c>
    </row>
    <row r="312" spans="1:32" ht="30">
      <c r="A312" s="12">
        <v>5067</v>
      </c>
      <c r="B312" s="244"/>
      <c r="C312" s="244" t="s">
        <v>317</v>
      </c>
      <c r="D312" s="68">
        <v>120</v>
      </c>
      <c r="E312" s="112">
        <v>76000</v>
      </c>
      <c r="F312" s="120">
        <v>173</v>
      </c>
      <c r="G312" s="219">
        <v>140</v>
      </c>
      <c r="H312" s="127">
        <v>126</v>
      </c>
      <c r="I312" s="127">
        <v>170</v>
      </c>
      <c r="J312" s="285">
        <v>95</v>
      </c>
      <c r="K312" s="5" t="s">
        <v>24</v>
      </c>
      <c r="L312" s="85">
        <v>12</v>
      </c>
      <c r="M312" s="404">
        <v>1600</v>
      </c>
      <c r="N312" s="106">
        <v>0.1</v>
      </c>
      <c r="O312" s="424">
        <v>1.05</v>
      </c>
      <c r="P312" s="85">
        <v>56</v>
      </c>
      <c r="Q312" s="554">
        <v>0.25</v>
      </c>
      <c r="R312" s="553">
        <v>499.15</v>
      </c>
      <c r="S312" s="59">
        <v>392</v>
      </c>
      <c r="T312" s="115">
        <v>7703.2</v>
      </c>
      <c r="U312" s="616">
        <v>61.054999999999993</v>
      </c>
      <c r="V312" s="127">
        <v>49.875</v>
      </c>
      <c r="W312" s="114"/>
      <c r="X312" s="616">
        <v>7</v>
      </c>
      <c r="Y312" s="69">
        <v>49.875</v>
      </c>
      <c r="Z312" s="116">
        <v>172.86893684210531</v>
      </c>
      <c r="AA312" s="149">
        <v>144.05744736842109</v>
      </c>
      <c r="AB312" s="78"/>
      <c r="AC312" s="539">
        <v>152</v>
      </c>
      <c r="AD312" s="78" t="s">
        <v>134</v>
      </c>
      <c r="AE312" s="78">
        <v>0</v>
      </c>
      <c r="AF312" s="2">
        <v>5067</v>
      </c>
    </row>
    <row r="313" spans="1:32" ht="120">
      <c r="A313" s="242">
        <v>5063</v>
      </c>
      <c r="B313" s="243"/>
      <c r="C313" s="243" t="s">
        <v>318</v>
      </c>
      <c r="D313" s="324">
        <v>50</v>
      </c>
      <c r="E313" s="271">
        <v>63000</v>
      </c>
      <c r="F313" s="282">
        <v>88</v>
      </c>
      <c r="G313" s="302">
        <v>180</v>
      </c>
      <c r="H313" s="347"/>
      <c r="I313" s="347">
        <v>210</v>
      </c>
      <c r="J313" s="284">
        <v>80</v>
      </c>
      <c r="K313" s="275" t="s">
        <v>24</v>
      </c>
      <c r="L313" s="403">
        <v>12</v>
      </c>
      <c r="M313" s="405">
        <v>1000</v>
      </c>
      <c r="N313" s="420">
        <v>0</v>
      </c>
      <c r="O313" s="423">
        <v>1.2</v>
      </c>
      <c r="P313" s="403">
        <v>44</v>
      </c>
      <c r="Q313" s="554">
        <v>0.25</v>
      </c>
      <c r="R313" s="553">
        <v>514.04999999999995</v>
      </c>
      <c r="S313" s="84">
        <v>308</v>
      </c>
      <c r="T313" s="430">
        <v>6818</v>
      </c>
      <c r="U313" s="616">
        <v>156.46249999999998</v>
      </c>
      <c r="V313" s="347">
        <v>75.599999999999994</v>
      </c>
      <c r="W313" s="304"/>
      <c r="X313" s="616">
        <v>7</v>
      </c>
      <c r="Y313" s="441">
        <v>75.599999999999994</v>
      </c>
      <c r="Z313" s="460">
        <v>88.453749999999999</v>
      </c>
      <c r="AA313" s="475">
        <v>176.9075</v>
      </c>
      <c r="AB313" s="524"/>
      <c r="AC313" s="540">
        <v>126</v>
      </c>
      <c r="AD313" s="524" t="s">
        <v>134</v>
      </c>
      <c r="AE313" s="524">
        <v>0</v>
      </c>
      <c r="AF313" s="2">
        <v>5063</v>
      </c>
    </row>
    <row r="314" spans="1:32" ht="30">
      <c r="A314" s="12">
        <v>5065</v>
      </c>
      <c r="B314" s="244"/>
      <c r="C314" s="244" t="s">
        <v>319</v>
      </c>
      <c r="D314" s="68"/>
      <c r="E314" s="112">
        <v>4600</v>
      </c>
      <c r="F314" s="120"/>
      <c r="G314" s="219">
        <v>30</v>
      </c>
      <c r="H314" s="127">
        <v>26</v>
      </c>
      <c r="I314" s="127">
        <v>36</v>
      </c>
      <c r="J314" s="285">
        <v>25</v>
      </c>
      <c r="K314" s="5" t="s">
        <v>24</v>
      </c>
      <c r="L314" s="85">
        <v>12</v>
      </c>
      <c r="M314" s="285">
        <v>600</v>
      </c>
      <c r="N314" s="106">
        <v>0.25</v>
      </c>
      <c r="O314" s="424">
        <v>1.3</v>
      </c>
      <c r="P314" s="85">
        <v>5</v>
      </c>
      <c r="Q314" s="552"/>
      <c r="R314" s="553" t="s">
        <v>81</v>
      </c>
      <c r="S314" s="59">
        <v>35</v>
      </c>
      <c r="T314" s="115">
        <v>428.29999999999995</v>
      </c>
      <c r="U314" s="614"/>
      <c r="V314" s="127">
        <v>9.9666666666666668</v>
      </c>
      <c r="W314" s="114"/>
      <c r="X314" s="614"/>
      <c r="Y314" s="69">
        <v>9.9666666666666668</v>
      </c>
      <c r="Z314" s="116"/>
      <c r="AA314" s="149">
        <v>29.808533333333337</v>
      </c>
      <c r="AB314" s="78"/>
      <c r="AC314" s="539">
        <v>9.2000000000000011</v>
      </c>
      <c r="AD314" s="78" t="s">
        <v>134</v>
      </c>
      <c r="AE314" s="78">
        <v>0</v>
      </c>
      <c r="AF314" s="2">
        <v>5065</v>
      </c>
    </row>
    <row r="315" spans="1:32" ht="30">
      <c r="A315" s="242">
        <v>5066</v>
      </c>
      <c r="B315" s="243"/>
      <c r="C315" s="243" t="s">
        <v>320</v>
      </c>
      <c r="D315" s="324"/>
      <c r="E315" s="271">
        <v>3200</v>
      </c>
      <c r="F315" s="282"/>
      <c r="G315" s="302">
        <v>22</v>
      </c>
      <c r="H315" s="347">
        <v>19</v>
      </c>
      <c r="I315" s="347">
        <v>27</v>
      </c>
      <c r="J315" s="284">
        <v>25</v>
      </c>
      <c r="K315" s="275" t="s">
        <v>24</v>
      </c>
      <c r="L315" s="403">
        <v>12</v>
      </c>
      <c r="M315" s="284">
        <v>500</v>
      </c>
      <c r="N315" s="420">
        <v>0.1</v>
      </c>
      <c r="O315" s="423">
        <v>1.2</v>
      </c>
      <c r="P315" s="403"/>
      <c r="Q315" s="555"/>
      <c r="R315" s="553" t="s">
        <v>81</v>
      </c>
      <c r="S315" s="84"/>
      <c r="T315" s="430">
        <v>307.84000000000003</v>
      </c>
      <c r="U315" s="555"/>
      <c r="V315" s="347">
        <v>7.68</v>
      </c>
      <c r="W315" s="304"/>
      <c r="X315" s="555"/>
      <c r="Y315" s="441">
        <v>7.68</v>
      </c>
      <c r="Z315" s="460"/>
      <c r="AA315" s="475">
        <v>21.992960000000004</v>
      </c>
      <c r="AB315" s="524"/>
      <c r="AC315" s="540">
        <v>6.4</v>
      </c>
      <c r="AD315" s="524" t="s">
        <v>134</v>
      </c>
      <c r="AE315" s="524">
        <v>0</v>
      </c>
      <c r="AF315" s="2">
        <v>5066</v>
      </c>
    </row>
    <row r="316" spans="1:32" ht="15">
      <c r="A316" s="90"/>
      <c r="B316" s="241"/>
      <c r="C316" s="90"/>
      <c r="D316" s="105"/>
      <c r="E316" s="112"/>
      <c r="F316" s="90"/>
      <c r="G316" s="90"/>
      <c r="H316" s="89"/>
      <c r="I316" s="89"/>
      <c r="J316" s="105"/>
      <c r="K316" s="89"/>
      <c r="L316" s="90"/>
      <c r="M316" s="105"/>
      <c r="N316" s="106" t="s">
        <v>81</v>
      </c>
      <c r="O316" s="424" t="s">
        <v>81</v>
      </c>
      <c r="P316" s="89"/>
      <c r="Q316" s="554" t="s">
        <v>24</v>
      </c>
      <c r="R316" s="553" t="s">
        <v>81</v>
      </c>
      <c r="S316" s="90"/>
      <c r="T316" s="115" t="s">
        <v>81</v>
      </c>
      <c r="U316" s="616"/>
      <c r="V316" s="90"/>
      <c r="W316" s="90"/>
      <c r="X316" s="616"/>
      <c r="Y316" s="69" t="s">
        <v>81</v>
      </c>
      <c r="Z316" s="90"/>
      <c r="AA316" s="90"/>
      <c r="AB316" s="90"/>
      <c r="AC316" s="539" t="s">
        <v>81</v>
      </c>
      <c r="AD316" s="78" t="s">
        <v>81</v>
      </c>
      <c r="AE316" s="90"/>
      <c r="AF316" s="2" t="s">
        <v>81</v>
      </c>
    </row>
    <row r="317" spans="1:32" ht="15">
      <c r="A317" s="238">
        <v>5080</v>
      </c>
      <c r="B317" s="239"/>
      <c r="C317" s="240" t="s">
        <v>321</v>
      </c>
      <c r="D317" s="268"/>
      <c r="E317" s="264"/>
      <c r="F317" s="265"/>
      <c r="G317" s="266"/>
      <c r="H317" s="267"/>
      <c r="I317" s="267"/>
      <c r="J317" s="268"/>
      <c r="K317" s="268"/>
      <c r="L317" s="263"/>
      <c r="M317" s="268"/>
      <c r="N317" s="419" t="s">
        <v>81</v>
      </c>
      <c r="O317" s="425" t="s">
        <v>81</v>
      </c>
      <c r="P317" s="263"/>
      <c r="Q317" s="554">
        <v>0.1</v>
      </c>
      <c r="R317" s="553">
        <v>3603.8</v>
      </c>
      <c r="S317" s="561"/>
      <c r="T317" s="429" t="s">
        <v>81</v>
      </c>
      <c r="U317" s="616">
        <v>65.73</v>
      </c>
      <c r="V317" s="267"/>
      <c r="W317" s="267"/>
      <c r="X317" s="616">
        <v>2.8000000000000003</v>
      </c>
      <c r="Y317" s="446" t="s">
        <v>81</v>
      </c>
      <c r="Z317" s="459"/>
      <c r="AA317" s="472"/>
      <c r="AB317" s="523"/>
      <c r="AC317" s="538" t="s">
        <v>81</v>
      </c>
      <c r="AD317" s="523" t="s">
        <v>81</v>
      </c>
      <c r="AE317" s="523"/>
      <c r="AF317" s="2">
        <v>5080</v>
      </c>
    </row>
    <row r="318" spans="1:32" ht="15">
      <c r="A318" s="90"/>
      <c r="B318" s="241"/>
      <c r="C318" s="241"/>
      <c r="D318" s="105"/>
      <c r="E318" s="61"/>
      <c r="F318" s="105"/>
      <c r="G318" s="89"/>
      <c r="H318" s="89"/>
      <c r="I318" s="89"/>
      <c r="J318" s="105"/>
      <c r="K318" s="105"/>
      <c r="L318" s="89"/>
      <c r="M318" s="105"/>
      <c r="N318" s="106" t="s">
        <v>81</v>
      </c>
      <c r="O318" s="424" t="s">
        <v>81</v>
      </c>
      <c r="P318" s="105"/>
      <c r="Q318" s="554">
        <v>0.1</v>
      </c>
      <c r="R318" s="553">
        <v>4383</v>
      </c>
      <c r="S318" s="105"/>
      <c r="T318" s="431" t="s">
        <v>81</v>
      </c>
      <c r="U318" s="616">
        <v>68.2</v>
      </c>
      <c r="V318" s="105"/>
      <c r="W318" s="105"/>
      <c r="X318" s="616">
        <v>2.8000000000000003</v>
      </c>
      <c r="Y318" s="69" t="s">
        <v>81</v>
      </c>
      <c r="Z318" s="105"/>
      <c r="AA318" s="105"/>
      <c r="AB318" s="105"/>
      <c r="AC318" s="541" t="s">
        <v>81</v>
      </c>
      <c r="AD318" s="536" t="s">
        <v>81</v>
      </c>
      <c r="AE318" s="105"/>
      <c r="AF318" s="2" t="s">
        <v>81</v>
      </c>
    </row>
    <row r="319" spans="1:32" ht="15">
      <c r="A319" s="242">
        <v>5081</v>
      </c>
      <c r="B319" s="243"/>
      <c r="C319" s="243" t="s">
        <v>322</v>
      </c>
      <c r="D319" s="324">
        <v>395</v>
      </c>
      <c r="E319" s="271">
        <v>8100</v>
      </c>
      <c r="F319" s="282">
        <v>87</v>
      </c>
      <c r="G319" s="302">
        <v>22</v>
      </c>
      <c r="H319" s="347">
        <v>18</v>
      </c>
      <c r="I319" s="347">
        <v>28</v>
      </c>
      <c r="J319" s="284">
        <v>50</v>
      </c>
      <c r="K319" s="275" t="s">
        <v>24</v>
      </c>
      <c r="L319" s="403">
        <v>15</v>
      </c>
      <c r="M319" s="405">
        <v>2000</v>
      </c>
      <c r="N319" s="420">
        <v>0.25</v>
      </c>
      <c r="O319" s="423">
        <v>0.9</v>
      </c>
      <c r="P319" s="403">
        <v>32</v>
      </c>
      <c r="Q319" s="554">
        <v>0.1</v>
      </c>
      <c r="R319" s="553">
        <v>5947</v>
      </c>
      <c r="S319" s="84">
        <v>224</v>
      </c>
      <c r="T319" s="430">
        <v>815.30000000000007</v>
      </c>
      <c r="U319" s="616">
        <v>79.612499999999997</v>
      </c>
      <c r="V319" s="347">
        <v>3.645</v>
      </c>
      <c r="W319" s="304"/>
      <c r="X319" s="616">
        <v>2.8000000000000003</v>
      </c>
      <c r="Y319" s="441">
        <v>3.645</v>
      </c>
      <c r="Z319" s="460">
        <v>86.687095000000014</v>
      </c>
      <c r="AA319" s="475">
        <v>21.946100000000001</v>
      </c>
      <c r="AB319" s="524"/>
      <c r="AC319" s="540">
        <v>16.2</v>
      </c>
      <c r="AD319" s="524" t="s">
        <v>134</v>
      </c>
      <c r="AE319" s="524">
        <v>0</v>
      </c>
      <c r="AF319" s="2">
        <v>5081</v>
      </c>
    </row>
    <row r="320" spans="1:32" ht="30">
      <c r="A320" s="12">
        <v>5082</v>
      </c>
      <c r="B320" s="244"/>
      <c r="C320" s="244" t="s">
        <v>323</v>
      </c>
      <c r="D320" s="68">
        <v>556</v>
      </c>
      <c r="E320" s="112">
        <v>13000</v>
      </c>
      <c r="F320" s="120">
        <v>124</v>
      </c>
      <c r="G320" s="219">
        <v>22</v>
      </c>
      <c r="H320" s="127">
        <v>19</v>
      </c>
      <c r="I320" s="127">
        <v>28</v>
      </c>
      <c r="J320" s="285">
        <v>75</v>
      </c>
      <c r="K320" s="5" t="s">
        <v>24</v>
      </c>
      <c r="L320" s="85">
        <v>15</v>
      </c>
      <c r="M320" s="404">
        <v>3000</v>
      </c>
      <c r="N320" s="106">
        <v>0.25</v>
      </c>
      <c r="O320" s="424">
        <v>0.9</v>
      </c>
      <c r="P320" s="85">
        <v>40</v>
      </c>
      <c r="Q320" s="554">
        <v>0.2</v>
      </c>
      <c r="R320" s="553">
        <v>356.7</v>
      </c>
      <c r="S320" s="59">
        <v>280</v>
      </c>
      <c r="T320" s="115">
        <v>1229</v>
      </c>
      <c r="U320" s="616">
        <v>15.995999999999999</v>
      </c>
      <c r="V320" s="127">
        <v>3.9</v>
      </c>
      <c r="W320" s="114"/>
      <c r="X320" s="616">
        <v>5.6000000000000005</v>
      </c>
      <c r="Y320" s="69">
        <v>3.9</v>
      </c>
      <c r="Z320" s="116">
        <v>124.07325333333334</v>
      </c>
      <c r="AA320" s="149">
        <v>22.315333333333335</v>
      </c>
      <c r="AB320" s="78"/>
      <c r="AC320" s="539">
        <v>26</v>
      </c>
      <c r="AD320" s="78" t="s">
        <v>134</v>
      </c>
      <c r="AE320" s="78">
        <v>0</v>
      </c>
      <c r="AF320" s="2">
        <v>5082</v>
      </c>
    </row>
    <row r="321" spans="1:32" ht="30">
      <c r="A321" s="242">
        <v>5083</v>
      </c>
      <c r="B321" s="243"/>
      <c r="C321" s="243" t="s">
        <v>324</v>
      </c>
      <c r="D321" s="324">
        <v>718</v>
      </c>
      <c r="E321" s="271">
        <v>17500</v>
      </c>
      <c r="F321" s="282">
        <v>171</v>
      </c>
      <c r="G321" s="302">
        <v>24</v>
      </c>
      <c r="H321" s="347">
        <v>20</v>
      </c>
      <c r="I321" s="347">
        <v>30</v>
      </c>
      <c r="J321" s="284">
        <v>90</v>
      </c>
      <c r="K321" s="275" t="s">
        <v>24</v>
      </c>
      <c r="L321" s="403">
        <v>15</v>
      </c>
      <c r="M321" s="405">
        <v>4000</v>
      </c>
      <c r="N321" s="420">
        <v>0.25</v>
      </c>
      <c r="O321" s="423">
        <v>0.9</v>
      </c>
      <c r="P321" s="403">
        <v>45</v>
      </c>
      <c r="Q321" s="554">
        <v>0.1</v>
      </c>
      <c r="R321" s="553">
        <v>301.94000000000005</v>
      </c>
      <c r="S321" s="84">
        <v>315</v>
      </c>
      <c r="T321" s="430">
        <v>1592.5</v>
      </c>
      <c r="U321" s="616">
        <v>12.325600000000001</v>
      </c>
      <c r="V321" s="347">
        <v>3.9375</v>
      </c>
      <c r="W321" s="304"/>
      <c r="X321" s="616">
        <v>2.8000000000000003</v>
      </c>
      <c r="Y321" s="441">
        <v>3.9375</v>
      </c>
      <c r="Z321" s="460">
        <v>170.84909722222221</v>
      </c>
      <c r="AA321" s="475">
        <v>23.795138888888889</v>
      </c>
      <c r="AB321" s="524"/>
      <c r="AC321" s="540">
        <v>35</v>
      </c>
      <c r="AD321" s="524" t="s">
        <v>134</v>
      </c>
      <c r="AE321" s="524">
        <v>0</v>
      </c>
      <c r="AF321" s="2">
        <v>5083</v>
      </c>
    </row>
    <row r="322" spans="1:32" ht="15">
      <c r="A322" s="90"/>
      <c r="B322" s="241"/>
      <c r="C322" s="241"/>
      <c r="D322" s="68"/>
      <c r="E322" s="61"/>
      <c r="F322" s="276"/>
      <c r="G322" s="135"/>
      <c r="H322" s="127"/>
      <c r="I322" s="127"/>
      <c r="J322" s="285"/>
      <c r="K322" s="105"/>
      <c r="L322" s="89"/>
      <c r="M322" s="285"/>
      <c r="N322" s="106" t="s">
        <v>81</v>
      </c>
      <c r="O322" s="424" t="s">
        <v>81</v>
      </c>
      <c r="P322" s="105"/>
      <c r="Q322" s="555"/>
      <c r="R322" s="553" t="s">
        <v>81</v>
      </c>
      <c r="S322" s="59"/>
      <c r="T322" s="431" t="s">
        <v>81</v>
      </c>
      <c r="U322" s="555"/>
      <c r="V322" s="434"/>
      <c r="W322" s="433"/>
      <c r="X322" s="555"/>
      <c r="Y322" s="69" t="s">
        <v>81</v>
      </c>
      <c r="Z322" s="198"/>
      <c r="AA322" s="487"/>
      <c r="AB322" s="105"/>
      <c r="AC322" s="541" t="s">
        <v>81</v>
      </c>
      <c r="AD322" s="536" t="s">
        <v>81</v>
      </c>
      <c r="AE322" s="536"/>
      <c r="AF322" s="2" t="s">
        <v>81</v>
      </c>
    </row>
    <row r="323" spans="1:32" ht="15">
      <c r="A323" s="238">
        <v>5090</v>
      </c>
      <c r="B323" s="239"/>
      <c r="C323" s="240" t="s">
        <v>325</v>
      </c>
      <c r="D323" s="268"/>
      <c r="E323" s="264"/>
      <c r="F323" s="265"/>
      <c r="G323" s="266"/>
      <c r="H323" s="267"/>
      <c r="I323" s="267"/>
      <c r="J323" s="268"/>
      <c r="K323" s="268"/>
      <c r="L323" s="263"/>
      <c r="M323" s="268"/>
      <c r="N323" s="419" t="s">
        <v>81</v>
      </c>
      <c r="O323" s="425" t="s">
        <v>81</v>
      </c>
      <c r="P323" s="263"/>
      <c r="Q323" s="552"/>
      <c r="R323" s="553" t="s">
        <v>81</v>
      </c>
      <c r="S323" s="561"/>
      <c r="T323" s="429" t="s">
        <v>81</v>
      </c>
      <c r="U323" s="614"/>
      <c r="V323" s="267"/>
      <c r="W323" s="267"/>
      <c r="X323" s="614"/>
      <c r="Y323" s="446" t="s">
        <v>81</v>
      </c>
      <c r="Z323" s="459"/>
      <c r="AA323" s="472"/>
      <c r="AB323" s="523"/>
      <c r="AC323" s="538" t="s">
        <v>81</v>
      </c>
      <c r="AD323" s="523" t="s">
        <v>81</v>
      </c>
      <c r="AE323" s="523"/>
      <c r="AF323" s="2">
        <v>5090</v>
      </c>
    </row>
    <row r="324" spans="1:32" ht="15">
      <c r="A324" s="90"/>
      <c r="B324" s="241"/>
      <c r="C324" s="241"/>
      <c r="D324" s="68"/>
      <c r="E324" s="61"/>
      <c r="F324" s="276"/>
      <c r="G324" s="135"/>
      <c r="H324" s="127"/>
      <c r="I324" s="127"/>
      <c r="J324" s="285"/>
      <c r="K324" s="105"/>
      <c r="L324" s="89"/>
      <c r="M324" s="285"/>
      <c r="N324" s="106" t="s">
        <v>81</v>
      </c>
      <c r="O324" s="424" t="s">
        <v>81</v>
      </c>
      <c r="P324" s="105"/>
      <c r="Q324" s="555"/>
      <c r="R324" s="553" t="s">
        <v>81</v>
      </c>
      <c r="S324" s="59"/>
      <c r="T324" s="431" t="s">
        <v>81</v>
      </c>
      <c r="U324" s="555"/>
      <c r="V324" s="434"/>
      <c r="W324" s="433"/>
      <c r="X324" s="555"/>
      <c r="Y324" s="69" t="s">
        <v>81</v>
      </c>
      <c r="Z324" s="198"/>
      <c r="AA324" s="487"/>
      <c r="AB324" s="105"/>
      <c r="AC324" s="541" t="s">
        <v>81</v>
      </c>
      <c r="AD324" s="536" t="s">
        <v>81</v>
      </c>
      <c r="AE324" s="536"/>
      <c r="AF324" s="2" t="s">
        <v>81</v>
      </c>
    </row>
    <row r="325" spans="1:32" ht="30">
      <c r="A325" s="242">
        <v>5091</v>
      </c>
      <c r="B325" s="243"/>
      <c r="C325" s="243" t="s">
        <v>326</v>
      </c>
      <c r="D325" s="324">
        <v>125</v>
      </c>
      <c r="E325" s="271">
        <v>6700</v>
      </c>
      <c r="F325" s="282">
        <v>44</v>
      </c>
      <c r="G325" s="302">
        <v>35</v>
      </c>
      <c r="H325" s="347">
        <v>31</v>
      </c>
      <c r="I325" s="347">
        <v>41</v>
      </c>
      <c r="J325" s="284">
        <v>40</v>
      </c>
      <c r="K325" s="275" t="s">
        <v>24</v>
      </c>
      <c r="L325" s="403">
        <v>15</v>
      </c>
      <c r="M325" s="284">
        <v>900</v>
      </c>
      <c r="N325" s="420">
        <v>0.1</v>
      </c>
      <c r="O325" s="423">
        <v>1.9</v>
      </c>
      <c r="P325" s="403">
        <v>23</v>
      </c>
      <c r="Q325" s="554">
        <v>0.02</v>
      </c>
      <c r="R325" s="553">
        <v>581.1</v>
      </c>
      <c r="S325" s="84">
        <v>161</v>
      </c>
      <c r="T325" s="430">
        <v>705.04</v>
      </c>
      <c r="U325" s="616">
        <v>16.414000000000001</v>
      </c>
      <c r="V325" s="347">
        <v>14.144444444444444</v>
      </c>
      <c r="W325" s="304"/>
      <c r="X325" s="616">
        <v>0.56000000000000005</v>
      </c>
      <c r="Y325" s="441">
        <v>14.144444444444444</v>
      </c>
      <c r="Z325" s="460">
        <v>43.684361111111109</v>
      </c>
      <c r="AA325" s="475">
        <v>34.947488888888891</v>
      </c>
      <c r="AB325" s="524"/>
      <c r="AC325" s="540">
        <v>13.4</v>
      </c>
      <c r="AD325" s="524" t="s">
        <v>134</v>
      </c>
      <c r="AE325" s="524">
        <v>0</v>
      </c>
      <c r="AF325" s="2">
        <v>5091</v>
      </c>
    </row>
    <row r="326" spans="1:32" ht="30">
      <c r="A326" s="12">
        <v>5092</v>
      </c>
      <c r="B326" s="244"/>
      <c r="C326" s="244" t="s">
        <v>327</v>
      </c>
      <c r="D326" s="68">
        <v>140</v>
      </c>
      <c r="E326" s="112">
        <v>13000</v>
      </c>
      <c r="F326" s="120">
        <v>75</v>
      </c>
      <c r="G326" s="219">
        <v>54</v>
      </c>
      <c r="H326" s="127">
        <v>47</v>
      </c>
      <c r="I326" s="127">
        <v>65</v>
      </c>
      <c r="J326" s="285">
        <v>40</v>
      </c>
      <c r="K326" s="5" t="s">
        <v>24</v>
      </c>
      <c r="L326" s="85">
        <v>15</v>
      </c>
      <c r="M326" s="285">
        <v>900</v>
      </c>
      <c r="N326" s="106">
        <v>0.1</v>
      </c>
      <c r="O326" s="424">
        <v>1.1499999999999999</v>
      </c>
      <c r="P326" s="85">
        <v>33</v>
      </c>
      <c r="Q326" s="554">
        <v>0.02</v>
      </c>
      <c r="R326" s="553">
        <v>894</v>
      </c>
      <c r="S326" s="59">
        <v>231</v>
      </c>
      <c r="T326" s="115">
        <v>1286.5999999999999</v>
      </c>
      <c r="U326" s="616">
        <v>15.973333333333333</v>
      </c>
      <c r="V326" s="127">
        <v>16.611111111111111</v>
      </c>
      <c r="W326" s="114"/>
      <c r="X326" s="616">
        <v>0.56000000000000005</v>
      </c>
      <c r="Y326" s="69">
        <v>16.611111111111111</v>
      </c>
      <c r="Z326" s="116">
        <v>75.115211111111108</v>
      </c>
      <c r="AA326" s="149">
        <v>53.653722222222221</v>
      </c>
      <c r="AB326" s="78"/>
      <c r="AC326" s="539">
        <v>26</v>
      </c>
      <c r="AD326" s="78" t="s">
        <v>134</v>
      </c>
      <c r="AE326" s="78">
        <v>0</v>
      </c>
      <c r="AF326" s="2">
        <v>5092</v>
      </c>
    </row>
    <row r="327" spans="1:32" ht="45">
      <c r="A327" s="242">
        <v>5094</v>
      </c>
      <c r="B327" s="243"/>
      <c r="C327" s="243" t="s">
        <v>328</v>
      </c>
      <c r="D327" s="324">
        <v>125</v>
      </c>
      <c r="E327" s="271">
        <v>28000</v>
      </c>
      <c r="F327" s="282">
        <v>85</v>
      </c>
      <c r="G327" s="302">
        <v>68</v>
      </c>
      <c r="H327" s="325">
        <v>60</v>
      </c>
      <c r="I327" s="347">
        <v>81</v>
      </c>
      <c r="J327" s="284">
        <v>80</v>
      </c>
      <c r="K327" s="275" t="s">
        <v>24</v>
      </c>
      <c r="L327" s="403">
        <v>12</v>
      </c>
      <c r="M327" s="405">
        <v>1200</v>
      </c>
      <c r="N327" s="420">
        <v>0.1</v>
      </c>
      <c r="O327" s="423">
        <v>1.1000000000000001</v>
      </c>
      <c r="P327" s="403">
        <v>29</v>
      </c>
      <c r="Q327" s="554">
        <v>0.02</v>
      </c>
      <c r="R327" s="553">
        <v>1303.75</v>
      </c>
      <c r="S327" s="84">
        <v>203</v>
      </c>
      <c r="T327" s="430">
        <v>2896.6</v>
      </c>
      <c r="U327" s="616">
        <v>18.375</v>
      </c>
      <c r="V327" s="347">
        <v>25.666666666666668</v>
      </c>
      <c r="W327" s="304"/>
      <c r="X327" s="616">
        <v>0.56000000000000005</v>
      </c>
      <c r="Y327" s="441">
        <v>25.666666666666668</v>
      </c>
      <c r="Z327" s="460">
        <v>85.076979166666675</v>
      </c>
      <c r="AA327" s="475">
        <v>68.061583333333346</v>
      </c>
      <c r="AB327" s="524"/>
      <c r="AC327" s="540">
        <v>56</v>
      </c>
      <c r="AD327" s="524" t="s">
        <v>134</v>
      </c>
      <c r="AE327" s="524">
        <v>0</v>
      </c>
      <c r="AF327" s="2">
        <v>5094</v>
      </c>
    </row>
    <row r="328" spans="1:32" ht="15">
      <c r="A328" s="90"/>
      <c r="B328" s="241"/>
      <c r="C328" s="241"/>
      <c r="D328" s="68"/>
      <c r="E328" s="61"/>
      <c r="F328" s="276"/>
      <c r="G328" s="135"/>
      <c r="H328" s="127"/>
      <c r="I328" s="127"/>
      <c r="J328" s="285"/>
      <c r="K328" s="105"/>
      <c r="L328" s="89"/>
      <c r="M328" s="285"/>
      <c r="N328" s="106" t="s">
        <v>81</v>
      </c>
      <c r="O328" s="424" t="s">
        <v>81</v>
      </c>
      <c r="P328" s="105"/>
      <c r="Q328" s="554"/>
      <c r="R328" s="553" t="s">
        <v>81</v>
      </c>
      <c r="S328" s="59"/>
      <c r="T328" s="431" t="s">
        <v>81</v>
      </c>
      <c r="U328" s="616"/>
      <c r="V328" s="434"/>
      <c r="W328" s="433"/>
      <c r="X328" s="616">
        <v>0</v>
      </c>
      <c r="Y328" s="69" t="s">
        <v>81</v>
      </c>
      <c r="Z328" s="198"/>
      <c r="AA328" s="487"/>
      <c r="AB328" s="105"/>
      <c r="AC328" s="541" t="s">
        <v>81</v>
      </c>
      <c r="AD328" s="536" t="s">
        <v>81</v>
      </c>
      <c r="AE328" s="536"/>
      <c r="AF328" s="2" t="s">
        <v>81</v>
      </c>
    </row>
    <row r="329" spans="1:32" ht="28.5">
      <c r="A329" s="238">
        <v>5100</v>
      </c>
      <c r="B329" s="239"/>
      <c r="C329" s="240" t="s">
        <v>329</v>
      </c>
      <c r="D329" s="268"/>
      <c r="E329" s="264"/>
      <c r="F329" s="265"/>
      <c r="G329" s="266"/>
      <c r="H329" s="267"/>
      <c r="I329" s="267"/>
      <c r="J329" s="268"/>
      <c r="K329" s="268"/>
      <c r="L329" s="263"/>
      <c r="M329" s="268"/>
      <c r="N329" s="419" t="s">
        <v>81</v>
      </c>
      <c r="O329" s="425" t="s">
        <v>81</v>
      </c>
      <c r="P329" s="263"/>
      <c r="Q329" s="552"/>
      <c r="R329" s="553" t="s">
        <v>81</v>
      </c>
      <c r="S329" s="561"/>
      <c r="T329" s="429" t="s">
        <v>81</v>
      </c>
      <c r="U329" s="614"/>
      <c r="V329" s="267"/>
      <c r="W329" s="267"/>
      <c r="X329" s="614"/>
      <c r="Y329" s="446" t="s">
        <v>81</v>
      </c>
      <c r="Z329" s="459"/>
      <c r="AA329" s="472"/>
      <c r="AB329" s="523"/>
      <c r="AC329" s="538" t="s">
        <v>81</v>
      </c>
      <c r="AD329" s="523" t="s">
        <v>81</v>
      </c>
      <c r="AE329" s="523"/>
      <c r="AF329" s="2">
        <v>5100</v>
      </c>
    </row>
    <row r="330" spans="1:32" ht="15">
      <c r="A330" s="90"/>
      <c r="B330" s="241"/>
      <c r="C330" s="241"/>
      <c r="D330" s="68"/>
      <c r="E330" s="61"/>
      <c r="F330" s="276"/>
      <c r="G330" s="135"/>
      <c r="H330" s="127"/>
      <c r="I330" s="127"/>
      <c r="J330" s="285"/>
      <c r="K330" s="105"/>
      <c r="L330" s="89"/>
      <c r="M330" s="285"/>
      <c r="N330" s="106" t="s">
        <v>81</v>
      </c>
      <c r="O330" s="424" t="s">
        <v>81</v>
      </c>
      <c r="P330" s="105"/>
      <c r="Q330" s="554"/>
      <c r="R330" s="553" t="s">
        <v>81</v>
      </c>
      <c r="S330" s="59"/>
      <c r="T330" s="431" t="s">
        <v>81</v>
      </c>
      <c r="U330" s="616"/>
      <c r="V330" s="434"/>
      <c r="W330" s="433"/>
      <c r="X330" s="616"/>
      <c r="Y330" s="69" t="s">
        <v>81</v>
      </c>
      <c r="Z330" s="198"/>
      <c r="AA330" s="487"/>
      <c r="AB330" s="105"/>
      <c r="AC330" s="541" t="s">
        <v>81</v>
      </c>
      <c r="AD330" s="536" t="s">
        <v>81</v>
      </c>
      <c r="AE330" s="536"/>
      <c r="AF330" s="2" t="s">
        <v>81</v>
      </c>
    </row>
    <row r="331" spans="1:32" ht="30">
      <c r="A331" s="242">
        <v>5101</v>
      </c>
      <c r="B331" s="243"/>
      <c r="C331" s="243" t="s">
        <v>330</v>
      </c>
      <c r="D331" s="324">
        <v>80</v>
      </c>
      <c r="E331" s="271">
        <v>9200</v>
      </c>
      <c r="F331" s="282">
        <v>39</v>
      </c>
      <c r="G331" s="302">
        <v>48</v>
      </c>
      <c r="H331" s="347">
        <v>43</v>
      </c>
      <c r="I331" s="347">
        <v>58</v>
      </c>
      <c r="J331" s="284">
        <v>35</v>
      </c>
      <c r="K331" s="275" t="s">
        <v>24</v>
      </c>
      <c r="L331" s="403">
        <v>15</v>
      </c>
      <c r="M331" s="284">
        <v>700</v>
      </c>
      <c r="N331" s="420">
        <v>0.1</v>
      </c>
      <c r="O331" s="423">
        <v>1.3</v>
      </c>
      <c r="P331" s="403">
        <v>28</v>
      </c>
      <c r="Q331" s="554">
        <v>0.25</v>
      </c>
      <c r="R331" s="553">
        <v>519.12</v>
      </c>
      <c r="S331" s="84">
        <v>196</v>
      </c>
      <c r="T331" s="430">
        <v>943.04</v>
      </c>
      <c r="U331" s="616">
        <v>17.318000000000001</v>
      </c>
      <c r="V331" s="347">
        <v>17.085714285714285</v>
      </c>
      <c r="W331" s="304"/>
      <c r="X331" s="616">
        <v>7</v>
      </c>
      <c r="Y331" s="441">
        <v>17.085714285714285</v>
      </c>
      <c r="Z331" s="460">
        <v>38.746148571428577</v>
      </c>
      <c r="AA331" s="475">
        <v>48.432685714285718</v>
      </c>
      <c r="AB331" s="524"/>
      <c r="AC331" s="540">
        <v>18.400000000000002</v>
      </c>
      <c r="AD331" s="524" t="s">
        <v>134</v>
      </c>
      <c r="AE331" s="524">
        <v>0</v>
      </c>
      <c r="AF331" s="2">
        <v>5101</v>
      </c>
    </row>
    <row r="332" spans="1:32" ht="30">
      <c r="A332" s="12">
        <v>5102</v>
      </c>
      <c r="B332" s="244"/>
      <c r="C332" s="244" t="s">
        <v>331</v>
      </c>
      <c r="D332" s="68">
        <v>65</v>
      </c>
      <c r="E332" s="112">
        <v>14000</v>
      </c>
      <c r="F332" s="120">
        <v>53</v>
      </c>
      <c r="G332" s="219">
        <v>82</v>
      </c>
      <c r="H332" s="127">
        <v>68</v>
      </c>
      <c r="I332" s="127">
        <v>104</v>
      </c>
      <c r="J332" s="285">
        <v>20</v>
      </c>
      <c r="K332" s="5" t="s">
        <v>24</v>
      </c>
      <c r="L332" s="85">
        <v>15</v>
      </c>
      <c r="M332" s="404">
        <v>1200</v>
      </c>
      <c r="N332" s="106">
        <v>0.25</v>
      </c>
      <c r="O332" s="424">
        <v>1.2</v>
      </c>
      <c r="P332" s="85">
        <v>26</v>
      </c>
      <c r="Q332" s="554">
        <v>0.1</v>
      </c>
      <c r="R332" s="553">
        <v>947.6</v>
      </c>
      <c r="S332" s="59">
        <v>182</v>
      </c>
      <c r="T332" s="115">
        <v>1204</v>
      </c>
      <c r="U332" s="616">
        <v>30.04</v>
      </c>
      <c r="V332" s="127">
        <v>13.999999999999998</v>
      </c>
      <c r="W332" s="114"/>
      <c r="X332" s="616">
        <v>2.8000000000000003</v>
      </c>
      <c r="Y332" s="69">
        <v>13.999999999999998</v>
      </c>
      <c r="Z332" s="116">
        <v>53.053000000000004</v>
      </c>
      <c r="AA332" s="149">
        <v>81.62</v>
      </c>
      <c r="AB332" s="78"/>
      <c r="AC332" s="539">
        <v>28</v>
      </c>
      <c r="AD332" s="78" t="s">
        <v>134</v>
      </c>
      <c r="AE332" s="78">
        <v>0</v>
      </c>
      <c r="AF332" s="2">
        <v>5102</v>
      </c>
    </row>
    <row r="333" spans="1:32" ht="30">
      <c r="A333" s="242">
        <v>5104</v>
      </c>
      <c r="B333" s="243"/>
      <c r="C333" s="243" t="s">
        <v>332</v>
      </c>
      <c r="D333" s="324">
        <v>65</v>
      </c>
      <c r="E333" s="271">
        <v>25000</v>
      </c>
      <c r="F333" s="282">
        <v>109</v>
      </c>
      <c r="G333" s="302">
        <v>170</v>
      </c>
      <c r="H333" s="347">
        <v>150</v>
      </c>
      <c r="I333" s="347">
        <v>200</v>
      </c>
      <c r="J333" s="284">
        <v>20</v>
      </c>
      <c r="K333" s="275" t="s">
        <v>24</v>
      </c>
      <c r="L333" s="403">
        <v>15</v>
      </c>
      <c r="M333" s="284">
        <v>600</v>
      </c>
      <c r="N333" s="420">
        <v>0.25</v>
      </c>
      <c r="O333" s="423">
        <v>1.25</v>
      </c>
      <c r="P333" s="403">
        <v>26</v>
      </c>
      <c r="Q333" s="554">
        <v>0.1</v>
      </c>
      <c r="R333" s="553">
        <v>2727.2</v>
      </c>
      <c r="S333" s="84">
        <v>182</v>
      </c>
      <c r="T333" s="430">
        <v>2007</v>
      </c>
      <c r="U333" s="616">
        <v>37.327500000000001</v>
      </c>
      <c r="V333" s="347">
        <v>52.083333333333329</v>
      </c>
      <c r="W333" s="304"/>
      <c r="X333" s="616">
        <v>2.8000000000000003</v>
      </c>
      <c r="Y333" s="441">
        <v>52.083333333333329</v>
      </c>
      <c r="Z333" s="460">
        <v>108.98983333333334</v>
      </c>
      <c r="AA333" s="475">
        <v>167.67666666666668</v>
      </c>
      <c r="AB333" s="524"/>
      <c r="AC333" s="540">
        <v>50</v>
      </c>
      <c r="AD333" s="524" t="s">
        <v>134</v>
      </c>
      <c r="AE333" s="524">
        <v>0</v>
      </c>
      <c r="AF333" s="2">
        <v>5104</v>
      </c>
    </row>
    <row r="334" spans="1:32" ht="30">
      <c r="A334" s="12">
        <v>5106</v>
      </c>
      <c r="B334" s="244"/>
      <c r="C334" s="244" t="s">
        <v>333</v>
      </c>
      <c r="D334" s="68">
        <v>70</v>
      </c>
      <c r="E334" s="112">
        <v>11500</v>
      </c>
      <c r="F334" s="120">
        <v>42</v>
      </c>
      <c r="G334" s="219">
        <v>60</v>
      </c>
      <c r="H334" s="127">
        <v>50</v>
      </c>
      <c r="I334" s="127">
        <v>78</v>
      </c>
      <c r="J334" s="285">
        <v>20</v>
      </c>
      <c r="K334" s="5" t="s">
        <v>24</v>
      </c>
      <c r="L334" s="85">
        <v>15</v>
      </c>
      <c r="M334" s="404">
        <v>2000</v>
      </c>
      <c r="N334" s="106">
        <v>0.25</v>
      </c>
      <c r="O334" s="424">
        <v>1.2</v>
      </c>
      <c r="P334" s="85">
        <v>17</v>
      </c>
      <c r="Q334" s="554"/>
      <c r="R334" s="553" t="s">
        <v>81</v>
      </c>
      <c r="S334" s="59">
        <v>119</v>
      </c>
      <c r="T334" s="115">
        <v>958.5</v>
      </c>
      <c r="U334" s="616"/>
      <c r="V334" s="127">
        <v>6.8999999999999995</v>
      </c>
      <c r="W334" s="114"/>
      <c r="X334" s="616"/>
      <c r="Y334" s="69">
        <v>6.8999999999999995</v>
      </c>
      <c r="Z334" s="116">
        <v>42.215249999999997</v>
      </c>
      <c r="AA334" s="149">
        <v>60.307499999999997</v>
      </c>
      <c r="AB334" s="78"/>
      <c r="AC334" s="539">
        <v>23</v>
      </c>
      <c r="AD334" s="78" t="s">
        <v>134</v>
      </c>
      <c r="AE334" s="78">
        <v>0</v>
      </c>
      <c r="AF334" s="2">
        <v>5106</v>
      </c>
    </row>
    <row r="335" spans="1:32" ht="30">
      <c r="A335" s="242">
        <v>5107</v>
      </c>
      <c r="B335" s="243"/>
      <c r="C335" s="243" t="s">
        <v>334</v>
      </c>
      <c r="D335" s="324">
        <v>30</v>
      </c>
      <c r="E335" s="271">
        <v>93000</v>
      </c>
      <c r="F335" s="282">
        <v>135</v>
      </c>
      <c r="G335" s="302">
        <v>450</v>
      </c>
      <c r="H335" s="347">
        <v>370</v>
      </c>
      <c r="I335" s="347">
        <v>580</v>
      </c>
      <c r="J335" s="284">
        <v>20</v>
      </c>
      <c r="K335" s="275" t="s">
        <v>24</v>
      </c>
      <c r="L335" s="403">
        <v>15</v>
      </c>
      <c r="M335" s="405">
        <v>2000</v>
      </c>
      <c r="N335" s="420">
        <v>0.25</v>
      </c>
      <c r="O335" s="423">
        <v>1</v>
      </c>
      <c r="P335" s="403">
        <v>62</v>
      </c>
      <c r="Q335" s="552"/>
      <c r="R335" s="553" t="s">
        <v>81</v>
      </c>
      <c r="S335" s="84">
        <v>434</v>
      </c>
      <c r="T335" s="430">
        <v>7223</v>
      </c>
      <c r="U335" s="614"/>
      <c r="V335" s="347">
        <v>46.5</v>
      </c>
      <c r="W335" s="304"/>
      <c r="X335" s="614"/>
      <c r="Y335" s="441">
        <v>46.5</v>
      </c>
      <c r="Z335" s="460">
        <v>134.52450000000002</v>
      </c>
      <c r="AA335" s="475">
        <v>448.41500000000002</v>
      </c>
      <c r="AB335" s="524"/>
      <c r="AC335" s="540">
        <v>186</v>
      </c>
      <c r="AD335" s="524" t="s">
        <v>134</v>
      </c>
      <c r="AE335" s="524">
        <v>0</v>
      </c>
      <c r="AF335" s="2">
        <v>5107</v>
      </c>
    </row>
    <row r="336" spans="1:32" ht="15">
      <c r="A336" s="12"/>
      <c r="B336" s="244"/>
      <c r="C336" s="12"/>
      <c r="D336" s="1"/>
      <c r="E336" s="112"/>
      <c r="F336" s="86"/>
      <c r="G336" s="87"/>
      <c r="H336" s="88"/>
      <c r="I336" s="88"/>
      <c r="J336" s="1"/>
      <c r="K336" s="1"/>
      <c r="L336" s="85"/>
      <c r="M336" s="1"/>
      <c r="N336" s="106" t="s">
        <v>81</v>
      </c>
      <c r="O336" s="424" t="s">
        <v>81</v>
      </c>
      <c r="P336" s="85"/>
      <c r="Q336" s="554"/>
      <c r="R336" s="553" t="s">
        <v>81</v>
      </c>
      <c r="S336" s="1"/>
      <c r="T336" s="115" t="s">
        <v>81</v>
      </c>
      <c r="U336" s="616"/>
      <c r="V336" s="88"/>
      <c r="W336" s="88"/>
      <c r="X336" s="616"/>
      <c r="Y336" s="69" t="s">
        <v>81</v>
      </c>
      <c r="Z336" s="463"/>
      <c r="AA336" s="476"/>
      <c r="AB336" s="78"/>
      <c r="AC336" s="539" t="s">
        <v>81</v>
      </c>
      <c r="AD336" s="78" t="s">
        <v>81</v>
      </c>
      <c r="AE336" s="187"/>
      <c r="AF336" s="2" t="s">
        <v>81</v>
      </c>
    </row>
    <row r="337" spans="1:32" ht="28.5">
      <c r="A337" s="238">
        <v>5120</v>
      </c>
      <c r="B337" s="239"/>
      <c r="C337" s="240" t="s">
        <v>335</v>
      </c>
      <c r="D337" s="263"/>
      <c r="E337" s="264"/>
      <c r="F337" s="265"/>
      <c r="G337" s="266"/>
      <c r="H337" s="267"/>
      <c r="I337" s="267"/>
      <c r="J337" s="268"/>
      <c r="K337" s="268"/>
      <c r="L337" s="263"/>
      <c r="M337" s="268"/>
      <c r="N337" s="419" t="s">
        <v>81</v>
      </c>
      <c r="O337" s="425" t="s">
        <v>81</v>
      </c>
      <c r="P337" s="263"/>
      <c r="Q337" s="554">
        <v>0.25</v>
      </c>
      <c r="R337" s="553">
        <v>725.11999999999989</v>
      </c>
      <c r="S337" s="561"/>
      <c r="T337" s="429" t="s">
        <v>81</v>
      </c>
      <c r="U337" s="616">
        <v>26.820571428571427</v>
      </c>
      <c r="V337" s="267"/>
      <c r="W337" s="267"/>
      <c r="X337" s="616">
        <v>7</v>
      </c>
      <c r="Y337" s="446" t="s">
        <v>81</v>
      </c>
      <c r="Z337" s="459"/>
      <c r="AA337" s="472"/>
      <c r="AB337" s="523"/>
      <c r="AC337" s="538" t="s">
        <v>81</v>
      </c>
      <c r="AD337" s="523" t="s">
        <v>81</v>
      </c>
      <c r="AE337" s="523"/>
      <c r="AF337" s="2">
        <v>5120</v>
      </c>
    </row>
    <row r="338" spans="1:32" ht="15">
      <c r="A338" s="90"/>
      <c r="B338" s="241"/>
      <c r="C338" s="90"/>
      <c r="D338" s="125"/>
      <c r="E338" s="112"/>
      <c r="F338" s="120"/>
      <c r="G338" s="135"/>
      <c r="H338" s="127"/>
      <c r="I338" s="127"/>
      <c r="J338" s="285"/>
      <c r="K338" s="89"/>
      <c r="L338" s="90"/>
      <c r="M338" s="285"/>
      <c r="N338" s="106" t="s">
        <v>81</v>
      </c>
      <c r="O338" s="424" t="s">
        <v>81</v>
      </c>
      <c r="P338" s="89"/>
      <c r="Q338" s="554">
        <v>0.1</v>
      </c>
      <c r="R338" s="553">
        <v>1005.75</v>
      </c>
      <c r="S338" s="59"/>
      <c r="T338" s="115" t="s">
        <v>81</v>
      </c>
      <c r="U338" s="616">
        <v>60.737499999999997</v>
      </c>
      <c r="V338" s="127"/>
      <c r="W338" s="114"/>
      <c r="X338" s="616">
        <v>2.8000000000000003</v>
      </c>
      <c r="Y338" s="69" t="s">
        <v>81</v>
      </c>
      <c r="Z338" s="116"/>
      <c r="AA338" s="149"/>
      <c r="AB338" s="90"/>
      <c r="AC338" s="539" t="s">
        <v>81</v>
      </c>
      <c r="AD338" s="78" t="s">
        <v>81</v>
      </c>
      <c r="AE338" s="78"/>
      <c r="AF338" s="2" t="s">
        <v>81</v>
      </c>
    </row>
    <row r="339" spans="1:32" ht="15">
      <c r="A339" s="242">
        <v>5121</v>
      </c>
      <c r="B339" s="243"/>
      <c r="C339" s="243" t="s">
        <v>336</v>
      </c>
      <c r="D339" s="281">
        <v>100</v>
      </c>
      <c r="E339" s="271">
        <v>8400</v>
      </c>
      <c r="F339" s="282">
        <v>53</v>
      </c>
      <c r="G339" s="302">
        <v>53</v>
      </c>
      <c r="H339" s="325">
        <v>46</v>
      </c>
      <c r="I339" s="347">
        <v>64</v>
      </c>
      <c r="J339" s="284">
        <v>30</v>
      </c>
      <c r="K339" s="275" t="s">
        <v>24</v>
      </c>
      <c r="L339" s="403">
        <v>15</v>
      </c>
      <c r="M339" s="284">
        <v>600</v>
      </c>
      <c r="N339" s="420">
        <v>0.1</v>
      </c>
      <c r="O339" s="423">
        <v>1.3</v>
      </c>
      <c r="P339" s="403">
        <v>30</v>
      </c>
      <c r="Q339" s="554">
        <v>0.1</v>
      </c>
      <c r="R339" s="553">
        <v>1862.5</v>
      </c>
      <c r="S339" s="84">
        <v>210</v>
      </c>
      <c r="T339" s="430">
        <v>892.07999999999993</v>
      </c>
      <c r="U339" s="616">
        <v>104.72499999999999</v>
      </c>
      <c r="V339" s="347">
        <v>18.2</v>
      </c>
      <c r="W339" s="304"/>
      <c r="X339" s="616">
        <v>2.8000000000000003</v>
      </c>
      <c r="Y339" s="441">
        <v>18.2</v>
      </c>
      <c r="Z339" s="460">
        <v>52.729599999999998</v>
      </c>
      <c r="AA339" s="475">
        <v>52.729599999999998</v>
      </c>
      <c r="AB339" s="524"/>
      <c r="AC339" s="540">
        <v>16.8</v>
      </c>
      <c r="AD339" s="524" t="s">
        <v>134</v>
      </c>
      <c r="AE339" s="524">
        <v>0</v>
      </c>
      <c r="AF339" s="2">
        <v>5121</v>
      </c>
    </row>
    <row r="340" spans="1:32" ht="45">
      <c r="A340" s="12">
        <v>5122</v>
      </c>
      <c r="B340" s="244"/>
      <c r="C340" s="244" t="s">
        <v>337</v>
      </c>
      <c r="D340" s="125">
        <v>100</v>
      </c>
      <c r="E340" s="112">
        <v>13300</v>
      </c>
      <c r="F340" s="120">
        <v>63</v>
      </c>
      <c r="G340" s="219">
        <v>63</v>
      </c>
      <c r="H340" s="127">
        <v>54</v>
      </c>
      <c r="I340" s="127">
        <v>77</v>
      </c>
      <c r="J340" s="285">
        <v>30</v>
      </c>
      <c r="K340" s="5" t="s">
        <v>24</v>
      </c>
      <c r="L340" s="85">
        <v>15</v>
      </c>
      <c r="M340" s="285">
        <v>900</v>
      </c>
      <c r="N340" s="106">
        <v>0.25</v>
      </c>
      <c r="O340" s="424">
        <v>1.1499999999999999</v>
      </c>
      <c r="P340" s="85">
        <v>33</v>
      </c>
      <c r="Q340" s="554">
        <v>0.05</v>
      </c>
      <c r="R340" s="553">
        <v>819.5</v>
      </c>
      <c r="S340" s="59">
        <v>231</v>
      </c>
      <c r="T340" s="115">
        <v>1201.9000000000001</v>
      </c>
      <c r="U340" s="616">
        <v>48.024999999999999</v>
      </c>
      <c r="V340" s="127">
        <v>16.994444444444444</v>
      </c>
      <c r="W340" s="114"/>
      <c r="X340" s="616">
        <v>1.4000000000000001</v>
      </c>
      <c r="Y340" s="69">
        <v>16.994444444444444</v>
      </c>
      <c r="Z340" s="116">
        <v>62.76355555555557</v>
      </c>
      <c r="AA340" s="149">
        <v>62.76355555555557</v>
      </c>
      <c r="AB340" s="78"/>
      <c r="AC340" s="539">
        <v>26.6</v>
      </c>
      <c r="AD340" s="78" t="s">
        <v>134</v>
      </c>
      <c r="AE340" s="78">
        <v>0</v>
      </c>
      <c r="AF340" s="2">
        <v>5122</v>
      </c>
    </row>
    <row r="341" spans="1:32" ht="30">
      <c r="A341" s="242">
        <v>5123</v>
      </c>
      <c r="B341" s="243"/>
      <c r="C341" s="243" t="s">
        <v>338</v>
      </c>
      <c r="D341" s="281">
        <v>80</v>
      </c>
      <c r="E341" s="271">
        <v>13000</v>
      </c>
      <c r="F341" s="282">
        <v>93</v>
      </c>
      <c r="G341" s="302">
        <v>116</v>
      </c>
      <c r="H341" s="347">
        <v>110</v>
      </c>
      <c r="I341" s="347">
        <v>130</v>
      </c>
      <c r="J341" s="284">
        <v>25</v>
      </c>
      <c r="K341" s="275" t="s">
        <v>24</v>
      </c>
      <c r="L341" s="403">
        <v>15</v>
      </c>
      <c r="M341" s="284">
        <v>800</v>
      </c>
      <c r="N341" s="420">
        <v>0.25</v>
      </c>
      <c r="O341" s="423">
        <v>3.6</v>
      </c>
      <c r="P341" s="403">
        <v>32</v>
      </c>
      <c r="Q341" s="554">
        <v>0.05</v>
      </c>
      <c r="R341" s="553">
        <v>6779.5</v>
      </c>
      <c r="S341" s="84">
        <v>224</v>
      </c>
      <c r="T341" s="430">
        <v>1173</v>
      </c>
      <c r="U341" s="616">
        <v>369.77499999999998</v>
      </c>
      <c r="V341" s="347">
        <v>58.5</v>
      </c>
      <c r="W341" s="304"/>
      <c r="X341" s="616">
        <v>1.4000000000000001</v>
      </c>
      <c r="Y341" s="441">
        <v>58.5</v>
      </c>
      <c r="Z341" s="460">
        <v>92.769600000000011</v>
      </c>
      <c r="AA341" s="475">
        <v>115.96200000000002</v>
      </c>
      <c r="AB341" s="524"/>
      <c r="AC341" s="540">
        <v>26</v>
      </c>
      <c r="AD341" s="524" t="s">
        <v>134</v>
      </c>
      <c r="AE341" s="524">
        <v>0</v>
      </c>
      <c r="AF341" s="2">
        <v>5123</v>
      </c>
    </row>
    <row r="342" spans="1:32" ht="30">
      <c r="A342" s="12">
        <v>5124</v>
      </c>
      <c r="B342" s="244"/>
      <c r="C342" s="244" t="s">
        <v>339</v>
      </c>
      <c r="D342" s="125">
        <v>80</v>
      </c>
      <c r="E342" s="112">
        <v>11500</v>
      </c>
      <c r="F342" s="120">
        <v>60</v>
      </c>
      <c r="G342" s="219">
        <v>75</v>
      </c>
      <c r="H342" s="127">
        <v>65</v>
      </c>
      <c r="I342" s="127">
        <v>91</v>
      </c>
      <c r="J342" s="285">
        <v>25</v>
      </c>
      <c r="K342" s="5" t="s">
        <v>24</v>
      </c>
      <c r="L342" s="85">
        <v>15</v>
      </c>
      <c r="M342" s="285">
        <v>600</v>
      </c>
      <c r="N342" s="106">
        <v>0.1</v>
      </c>
      <c r="O342" s="424">
        <v>1.25</v>
      </c>
      <c r="P342" s="85">
        <v>24</v>
      </c>
      <c r="Q342" s="552"/>
      <c r="R342" s="553" t="s">
        <v>81</v>
      </c>
      <c r="S342" s="59">
        <v>168</v>
      </c>
      <c r="T342" s="115">
        <v>1101.8</v>
      </c>
      <c r="U342" s="614"/>
      <c r="V342" s="127">
        <v>23.958333333333336</v>
      </c>
      <c r="W342" s="114"/>
      <c r="X342" s="614"/>
      <c r="Y342" s="69">
        <v>23.958333333333336</v>
      </c>
      <c r="Z342" s="116">
        <v>59.866693333333345</v>
      </c>
      <c r="AA342" s="149">
        <v>74.833366666666677</v>
      </c>
      <c r="AB342" s="78"/>
      <c r="AC342" s="539">
        <v>23</v>
      </c>
      <c r="AD342" s="78" t="s">
        <v>134</v>
      </c>
      <c r="AE342" s="78">
        <v>0</v>
      </c>
      <c r="AF342" s="2">
        <v>5124</v>
      </c>
    </row>
    <row r="343" spans="1:32" ht="15">
      <c r="A343" s="90"/>
      <c r="B343" s="241"/>
      <c r="C343" s="241"/>
      <c r="D343" s="68"/>
      <c r="E343" s="61"/>
      <c r="F343" s="276"/>
      <c r="G343" s="135"/>
      <c r="H343" s="127"/>
      <c r="I343" s="127"/>
      <c r="J343" s="285"/>
      <c r="K343" s="105"/>
      <c r="L343" s="89"/>
      <c r="M343" s="285"/>
      <c r="N343" s="106" t="s">
        <v>81</v>
      </c>
      <c r="O343" s="424" t="s">
        <v>81</v>
      </c>
      <c r="P343" s="105"/>
      <c r="Q343" s="552"/>
      <c r="R343" s="553" t="s">
        <v>81</v>
      </c>
      <c r="S343" s="59"/>
      <c r="T343" s="431" t="s">
        <v>81</v>
      </c>
      <c r="U343" s="614"/>
      <c r="V343" s="434"/>
      <c r="W343" s="433"/>
      <c r="X343" s="614"/>
      <c r="Y343" s="69" t="s">
        <v>81</v>
      </c>
      <c r="Z343" s="198"/>
      <c r="AA343" s="487"/>
      <c r="AB343" s="105"/>
      <c r="AC343" s="541" t="s">
        <v>81</v>
      </c>
      <c r="AD343" s="536" t="s">
        <v>81</v>
      </c>
      <c r="AE343" s="536"/>
      <c r="AF343" s="2" t="s">
        <v>81</v>
      </c>
    </row>
    <row r="344" spans="1:32" ht="28.5">
      <c r="A344" s="238">
        <v>5130</v>
      </c>
      <c r="B344" s="239"/>
      <c r="C344" s="240" t="s">
        <v>340</v>
      </c>
      <c r="D344" s="263"/>
      <c r="E344" s="264"/>
      <c r="F344" s="265"/>
      <c r="G344" s="266"/>
      <c r="H344" s="267"/>
      <c r="I344" s="267"/>
      <c r="J344" s="268"/>
      <c r="K344" s="268"/>
      <c r="L344" s="263"/>
      <c r="M344" s="268"/>
      <c r="N344" s="419" t="s">
        <v>81</v>
      </c>
      <c r="O344" s="425" t="s">
        <v>81</v>
      </c>
      <c r="P344" s="263"/>
      <c r="Q344" s="554"/>
      <c r="R344" s="553" t="s">
        <v>81</v>
      </c>
      <c r="S344" s="561"/>
      <c r="T344" s="429" t="s">
        <v>81</v>
      </c>
      <c r="U344" s="616"/>
      <c r="V344" s="267"/>
      <c r="W344" s="267"/>
      <c r="X344" s="616"/>
      <c r="Y344" s="446" t="s">
        <v>81</v>
      </c>
      <c r="Z344" s="459"/>
      <c r="AA344" s="472"/>
      <c r="AB344" s="523"/>
      <c r="AC344" s="538" t="s">
        <v>81</v>
      </c>
      <c r="AD344" s="523" t="s">
        <v>81</v>
      </c>
      <c r="AE344" s="523"/>
      <c r="AF344" s="2">
        <v>5130</v>
      </c>
    </row>
    <row r="345" spans="1:32" ht="15">
      <c r="A345" s="90"/>
      <c r="B345" s="241"/>
      <c r="C345" s="241"/>
      <c r="D345" s="68"/>
      <c r="E345" s="61"/>
      <c r="F345" s="276"/>
      <c r="G345" s="135"/>
      <c r="H345" s="127"/>
      <c r="I345" s="127"/>
      <c r="J345" s="285"/>
      <c r="K345" s="105"/>
      <c r="L345" s="89"/>
      <c r="M345" s="285"/>
      <c r="N345" s="106" t="s">
        <v>81</v>
      </c>
      <c r="O345" s="424" t="s">
        <v>81</v>
      </c>
      <c r="P345" s="105"/>
      <c r="Q345" s="554">
        <v>0.25</v>
      </c>
      <c r="R345" s="553">
        <v>675.68000000000006</v>
      </c>
      <c r="S345" s="59"/>
      <c r="T345" s="431" t="s">
        <v>81</v>
      </c>
      <c r="U345" s="616">
        <v>30.069333333333336</v>
      </c>
      <c r="V345" s="434"/>
      <c r="W345" s="433"/>
      <c r="X345" s="616">
        <v>7</v>
      </c>
      <c r="Y345" s="69" t="s">
        <v>81</v>
      </c>
      <c r="Z345" s="198"/>
      <c r="AA345" s="487"/>
      <c r="AB345" s="105"/>
      <c r="AC345" s="541" t="s">
        <v>81</v>
      </c>
      <c r="AD345" s="536" t="s">
        <v>81</v>
      </c>
      <c r="AE345" s="536"/>
      <c r="AF345" s="2" t="s">
        <v>81</v>
      </c>
    </row>
    <row r="346" spans="1:32" ht="15">
      <c r="A346" s="12">
        <v>5131</v>
      </c>
      <c r="B346" s="244"/>
      <c r="C346" s="244" t="s">
        <v>341</v>
      </c>
      <c r="D346" s="125">
        <v>191</v>
      </c>
      <c r="E346" s="112">
        <v>3400</v>
      </c>
      <c r="F346" s="120">
        <v>23</v>
      </c>
      <c r="G346" s="219">
        <v>12</v>
      </c>
      <c r="H346" s="127">
        <v>10</v>
      </c>
      <c r="I346" s="127">
        <v>15</v>
      </c>
      <c r="J346" s="285">
        <v>60</v>
      </c>
      <c r="K346" s="5" t="s">
        <v>24</v>
      </c>
      <c r="L346" s="85">
        <v>15</v>
      </c>
      <c r="M346" s="404">
        <v>1400</v>
      </c>
      <c r="N346" s="106">
        <v>0.1</v>
      </c>
      <c r="O346" s="424">
        <v>1.1499999999999999</v>
      </c>
      <c r="P346" s="85">
        <v>32</v>
      </c>
      <c r="Q346" s="554">
        <v>0.1</v>
      </c>
      <c r="R346" s="553">
        <v>871.65</v>
      </c>
      <c r="S346" s="59">
        <v>224</v>
      </c>
      <c r="T346" s="115">
        <v>500.08000000000004</v>
      </c>
      <c r="U346" s="616">
        <v>37.535000000000004</v>
      </c>
      <c r="V346" s="127">
        <v>2.7928571428571423</v>
      </c>
      <c r="W346" s="114"/>
      <c r="X346" s="616">
        <v>2.8000000000000003</v>
      </c>
      <c r="Y346" s="69">
        <v>2.7928571428571423</v>
      </c>
      <c r="Z346" s="116">
        <v>23.378927523809526</v>
      </c>
      <c r="AA346" s="149">
        <v>12.240276190476191</v>
      </c>
      <c r="AB346" s="78"/>
      <c r="AC346" s="539">
        <v>6.8</v>
      </c>
      <c r="AD346" s="78" t="s">
        <v>134</v>
      </c>
      <c r="AE346" s="78">
        <v>0</v>
      </c>
      <c r="AF346" s="2">
        <v>5131</v>
      </c>
    </row>
    <row r="347" spans="1:32" ht="15">
      <c r="A347" s="242">
        <v>5132</v>
      </c>
      <c r="B347" s="243"/>
      <c r="C347" s="243" t="s">
        <v>342</v>
      </c>
      <c r="D347" s="281">
        <v>278</v>
      </c>
      <c r="E347" s="271">
        <v>6100</v>
      </c>
      <c r="F347" s="282">
        <v>38</v>
      </c>
      <c r="G347" s="302">
        <v>13.5</v>
      </c>
      <c r="H347" s="347">
        <v>12</v>
      </c>
      <c r="I347" s="347">
        <v>17</v>
      </c>
      <c r="J347" s="284">
        <v>80</v>
      </c>
      <c r="K347" s="275" t="s">
        <v>24</v>
      </c>
      <c r="L347" s="403">
        <v>15</v>
      </c>
      <c r="M347" s="405">
        <v>2000</v>
      </c>
      <c r="N347" s="420">
        <v>0.1</v>
      </c>
      <c r="O347" s="423">
        <v>1</v>
      </c>
      <c r="P347" s="403">
        <v>37</v>
      </c>
      <c r="Q347" s="554">
        <v>6.7000000000000004E-2</v>
      </c>
      <c r="R347" s="553">
        <v>894</v>
      </c>
      <c r="S347" s="84">
        <v>259</v>
      </c>
      <c r="T347" s="430">
        <v>754.32</v>
      </c>
      <c r="U347" s="616">
        <v>45.68</v>
      </c>
      <c r="V347" s="347">
        <v>3.05</v>
      </c>
      <c r="W347" s="304"/>
      <c r="X347" s="616">
        <v>1.8760000000000001</v>
      </c>
      <c r="Y347" s="441">
        <v>3.05</v>
      </c>
      <c r="Z347" s="460">
        <v>38.160781999999998</v>
      </c>
      <c r="AA347" s="475">
        <v>13.726900000000001</v>
      </c>
      <c r="AB347" s="524"/>
      <c r="AC347" s="540">
        <v>12.200000000000001</v>
      </c>
      <c r="AD347" s="524" t="s">
        <v>134</v>
      </c>
      <c r="AE347" s="524">
        <v>0</v>
      </c>
      <c r="AF347" s="2">
        <v>5132</v>
      </c>
    </row>
    <row r="348" spans="1:32" ht="15">
      <c r="A348" s="12">
        <v>5133</v>
      </c>
      <c r="B348" s="244"/>
      <c r="C348" s="244" t="s">
        <v>343</v>
      </c>
      <c r="D348" s="125">
        <v>142</v>
      </c>
      <c r="E348" s="112">
        <v>4300</v>
      </c>
      <c r="F348" s="120">
        <v>26</v>
      </c>
      <c r="G348" s="219">
        <v>18</v>
      </c>
      <c r="H348" s="127">
        <v>15</v>
      </c>
      <c r="I348" s="127">
        <v>23</v>
      </c>
      <c r="J348" s="285">
        <v>40</v>
      </c>
      <c r="K348" s="5" t="s">
        <v>24</v>
      </c>
      <c r="L348" s="85">
        <v>15</v>
      </c>
      <c r="M348" s="404">
        <v>1200</v>
      </c>
      <c r="N348" s="106">
        <v>0.25</v>
      </c>
      <c r="O348" s="424">
        <v>1.1499999999999999</v>
      </c>
      <c r="P348" s="85">
        <v>26</v>
      </c>
      <c r="Q348" s="554">
        <v>0.25</v>
      </c>
      <c r="R348" s="553">
        <v>906.4</v>
      </c>
      <c r="S348" s="59">
        <v>182</v>
      </c>
      <c r="T348" s="115">
        <v>495.90000000000003</v>
      </c>
      <c r="U348" s="616">
        <v>43.856000000000002</v>
      </c>
      <c r="V348" s="127">
        <v>4.1208333333333336</v>
      </c>
      <c r="W348" s="114"/>
      <c r="X348" s="616">
        <v>7</v>
      </c>
      <c r="Y348" s="69">
        <v>4.1208333333333336</v>
      </c>
      <c r="Z348" s="116">
        <v>25.801636666666674</v>
      </c>
      <c r="AA348" s="149">
        <v>18.17016666666667</v>
      </c>
      <c r="AB348" s="78"/>
      <c r="AC348" s="539">
        <v>8.6</v>
      </c>
      <c r="AD348" s="78" t="s">
        <v>134</v>
      </c>
      <c r="AE348" s="78">
        <v>0</v>
      </c>
      <c r="AF348" s="2">
        <v>5133</v>
      </c>
    </row>
    <row r="349" spans="1:32" ht="15">
      <c r="A349" s="242">
        <v>5134</v>
      </c>
      <c r="B349" s="243"/>
      <c r="C349" s="243" t="s">
        <v>344</v>
      </c>
      <c r="D349" s="281">
        <v>280</v>
      </c>
      <c r="E349" s="271">
        <v>11000</v>
      </c>
      <c r="F349" s="282">
        <v>56</v>
      </c>
      <c r="G349" s="302">
        <v>20</v>
      </c>
      <c r="H349" s="347">
        <v>17</v>
      </c>
      <c r="I349" s="347">
        <v>25</v>
      </c>
      <c r="J349" s="284">
        <v>80</v>
      </c>
      <c r="K349" s="275" t="s">
        <v>24</v>
      </c>
      <c r="L349" s="403">
        <v>15</v>
      </c>
      <c r="M349" s="405">
        <v>2400</v>
      </c>
      <c r="N349" s="420">
        <v>0.25</v>
      </c>
      <c r="O349" s="423">
        <v>0.95</v>
      </c>
      <c r="P349" s="403">
        <v>42</v>
      </c>
      <c r="Q349" s="554"/>
      <c r="R349" s="553" t="s">
        <v>81</v>
      </c>
      <c r="S349" s="84">
        <v>294</v>
      </c>
      <c r="T349" s="430">
        <v>1097</v>
      </c>
      <c r="U349" s="616"/>
      <c r="V349" s="347">
        <v>4.3541666666666661</v>
      </c>
      <c r="W349" s="304"/>
      <c r="X349" s="616"/>
      <c r="Y349" s="441">
        <v>4.3541666666666661</v>
      </c>
      <c r="Z349" s="460">
        <v>55.64533333333334</v>
      </c>
      <c r="AA349" s="475">
        <v>19.873333333333335</v>
      </c>
      <c r="AB349" s="524"/>
      <c r="AC349" s="540">
        <v>22</v>
      </c>
      <c r="AD349" s="524" t="s">
        <v>134</v>
      </c>
      <c r="AE349" s="537">
        <v>0</v>
      </c>
      <c r="AF349" s="2">
        <v>5134</v>
      </c>
    </row>
    <row r="350" spans="1:32" ht="30">
      <c r="A350" s="12">
        <v>5135</v>
      </c>
      <c r="B350" s="244"/>
      <c r="C350" s="244" t="s">
        <v>345</v>
      </c>
      <c r="D350" s="125">
        <v>130</v>
      </c>
      <c r="E350" s="112">
        <v>15500</v>
      </c>
      <c r="F350" s="120">
        <v>44</v>
      </c>
      <c r="G350" s="219">
        <v>34</v>
      </c>
      <c r="H350" s="127">
        <v>29</v>
      </c>
      <c r="I350" s="127">
        <v>42</v>
      </c>
      <c r="J350" s="285">
        <v>60</v>
      </c>
      <c r="K350" s="5" t="s">
        <v>24</v>
      </c>
      <c r="L350" s="85">
        <v>15</v>
      </c>
      <c r="M350" s="404">
        <v>2000</v>
      </c>
      <c r="N350" s="106">
        <v>0.25</v>
      </c>
      <c r="O350" s="424">
        <v>1.1499999999999999</v>
      </c>
      <c r="P350" s="85">
        <v>26</v>
      </c>
      <c r="Q350" s="552"/>
      <c r="R350" s="553" t="s">
        <v>81</v>
      </c>
      <c r="S350" s="59">
        <v>182</v>
      </c>
      <c r="T350" s="115">
        <v>1313.5</v>
      </c>
      <c r="U350" s="614"/>
      <c r="V350" s="127">
        <v>8.9124999999999996</v>
      </c>
      <c r="W350" s="114"/>
      <c r="X350" s="614"/>
      <c r="Y350" s="69">
        <v>8.9124999999999996</v>
      </c>
      <c r="Z350" s="116">
        <v>44.049958333333343</v>
      </c>
      <c r="AA350" s="149">
        <v>33.884583333333339</v>
      </c>
      <c r="AB350" s="78"/>
      <c r="AC350" s="539">
        <v>31</v>
      </c>
      <c r="AD350" s="78" t="s">
        <v>134</v>
      </c>
      <c r="AE350" s="78">
        <v>0</v>
      </c>
      <c r="AF350" s="2">
        <v>5135</v>
      </c>
    </row>
    <row r="351" spans="1:32" ht="30">
      <c r="A351" s="242">
        <v>5136</v>
      </c>
      <c r="B351" s="243"/>
      <c r="C351" s="243" t="s">
        <v>346</v>
      </c>
      <c r="D351" s="281">
        <v>260</v>
      </c>
      <c r="E351" s="271">
        <v>21900</v>
      </c>
      <c r="F351" s="282">
        <v>80</v>
      </c>
      <c r="G351" s="302">
        <v>31</v>
      </c>
      <c r="H351" s="347">
        <v>26</v>
      </c>
      <c r="I351" s="347">
        <v>38</v>
      </c>
      <c r="J351" s="284">
        <v>90</v>
      </c>
      <c r="K351" s="275" t="s">
        <v>24</v>
      </c>
      <c r="L351" s="403">
        <v>15</v>
      </c>
      <c r="M351" s="405">
        <v>3000</v>
      </c>
      <c r="N351" s="420">
        <v>0.25</v>
      </c>
      <c r="O351" s="423">
        <v>0.95</v>
      </c>
      <c r="P351" s="403">
        <v>42</v>
      </c>
      <c r="Q351" s="554"/>
      <c r="R351" s="553" t="s">
        <v>81</v>
      </c>
      <c r="S351" s="84">
        <v>294</v>
      </c>
      <c r="T351" s="430">
        <v>1892.6999999999998</v>
      </c>
      <c r="U351" s="616"/>
      <c r="V351" s="347">
        <v>6.9349999999999996</v>
      </c>
      <c r="W351" s="304"/>
      <c r="X351" s="616"/>
      <c r="Y351" s="441">
        <v>6.9349999999999996</v>
      </c>
      <c r="Z351" s="460">
        <v>79.979900000000001</v>
      </c>
      <c r="AA351" s="475">
        <v>30.761499999999998</v>
      </c>
      <c r="AB351" s="524"/>
      <c r="AC351" s="540">
        <v>43.800000000000004</v>
      </c>
      <c r="AD351" s="524" t="s">
        <v>134</v>
      </c>
      <c r="AE351" s="537">
        <v>0</v>
      </c>
      <c r="AF351" s="2">
        <v>5136</v>
      </c>
    </row>
    <row r="352" spans="1:32" ht="15">
      <c r="A352" s="12">
        <v>5137</v>
      </c>
      <c r="B352" s="244"/>
      <c r="C352" s="244" t="s">
        <v>297</v>
      </c>
      <c r="D352" s="125">
        <v>110</v>
      </c>
      <c r="E352" s="112">
        <v>13300</v>
      </c>
      <c r="F352" s="120">
        <v>33</v>
      </c>
      <c r="G352" s="219">
        <v>30</v>
      </c>
      <c r="H352" s="127">
        <v>26</v>
      </c>
      <c r="I352" s="127">
        <v>37</v>
      </c>
      <c r="J352" s="285">
        <v>60</v>
      </c>
      <c r="K352" s="5" t="s">
        <v>24</v>
      </c>
      <c r="L352" s="85">
        <v>15</v>
      </c>
      <c r="M352" s="404">
        <v>2000</v>
      </c>
      <c r="N352" s="106">
        <v>0.25</v>
      </c>
      <c r="O352" s="424">
        <v>1.2</v>
      </c>
      <c r="P352" s="85">
        <v>26</v>
      </c>
      <c r="Q352" s="554">
        <v>0.05</v>
      </c>
      <c r="R352" s="553">
        <v>230.72000000000003</v>
      </c>
      <c r="S352" s="59">
        <v>182</v>
      </c>
      <c r="T352" s="115">
        <v>1152.9000000000001</v>
      </c>
      <c r="U352" s="616">
        <v>10.458000000000002</v>
      </c>
      <c r="V352" s="127">
        <v>7.98</v>
      </c>
      <c r="W352" s="114"/>
      <c r="X352" s="616">
        <v>1.4000000000000001</v>
      </c>
      <c r="Y352" s="69">
        <v>7.98</v>
      </c>
      <c r="Z352" s="116">
        <v>32.905950000000004</v>
      </c>
      <c r="AA352" s="149">
        <v>29.914500000000004</v>
      </c>
      <c r="AB352" s="78"/>
      <c r="AC352" s="539">
        <v>26.6</v>
      </c>
      <c r="AD352" s="78" t="s">
        <v>134</v>
      </c>
      <c r="AE352" s="78">
        <v>0</v>
      </c>
      <c r="AF352" s="2">
        <v>5137</v>
      </c>
    </row>
    <row r="353" spans="1:32" ht="45">
      <c r="A353" s="242">
        <v>5138</v>
      </c>
      <c r="B353" s="243" t="s">
        <v>83</v>
      </c>
      <c r="C353" s="243" t="s">
        <v>347</v>
      </c>
      <c r="D353" s="270">
        <v>2</v>
      </c>
      <c r="E353" s="271">
        <v>2100</v>
      </c>
      <c r="F353" s="278">
        <v>15</v>
      </c>
      <c r="G353" s="273"/>
      <c r="H353" s="304">
        <v>14</v>
      </c>
      <c r="I353" s="304">
        <v>16</v>
      </c>
      <c r="J353" s="274">
        <v>80</v>
      </c>
      <c r="K353" s="275">
        <v>60</v>
      </c>
      <c r="L353" s="403">
        <v>10</v>
      </c>
      <c r="M353" s="394">
        <v>4000</v>
      </c>
      <c r="N353" s="420">
        <v>0.25</v>
      </c>
      <c r="O353" s="423">
        <v>1.9</v>
      </c>
      <c r="P353" s="403">
        <v>7</v>
      </c>
      <c r="Q353" s="554">
        <v>3.3329999999999999E-2</v>
      </c>
      <c r="R353" s="553">
        <v>296.64000000000004</v>
      </c>
      <c r="S353" s="84">
        <v>105</v>
      </c>
      <c r="T353" s="430">
        <v>310.79999999999995</v>
      </c>
      <c r="U353" s="616">
        <v>8.7973333333333361</v>
      </c>
      <c r="V353" s="304">
        <v>0.99749999999999994</v>
      </c>
      <c r="W353" s="304">
        <v>8.5340000000000007</v>
      </c>
      <c r="X353" s="616">
        <v>0.93323999999999996</v>
      </c>
      <c r="Y353" s="439">
        <v>9.5315000000000012</v>
      </c>
      <c r="Z353" s="460">
        <v>14.758150000000002</v>
      </c>
      <c r="AA353" s="473"/>
      <c r="AB353" s="524"/>
      <c r="AC353" s="540">
        <v>4.2</v>
      </c>
      <c r="AD353" s="524" t="s">
        <v>82</v>
      </c>
      <c r="AE353" s="524">
        <v>2</v>
      </c>
      <c r="AF353" s="2">
        <v>5138</v>
      </c>
    </row>
    <row r="354" spans="1:32" ht="15">
      <c r="A354" s="90"/>
      <c r="B354" s="241"/>
      <c r="C354" s="241"/>
      <c r="D354" s="60"/>
      <c r="E354" s="61"/>
      <c r="F354" s="326"/>
      <c r="G354" s="89"/>
      <c r="H354" s="114"/>
      <c r="I354" s="114"/>
      <c r="J354" s="269"/>
      <c r="K354" s="105"/>
      <c r="L354" s="89"/>
      <c r="M354" s="395"/>
      <c r="N354" s="106" t="s">
        <v>81</v>
      </c>
      <c r="O354" s="424" t="s">
        <v>81</v>
      </c>
      <c r="P354" s="105"/>
      <c r="Q354" s="554">
        <v>2.5000000000000001E-2</v>
      </c>
      <c r="R354" s="553">
        <v>494.4</v>
      </c>
      <c r="S354" s="59"/>
      <c r="T354" s="431" t="s">
        <v>81</v>
      </c>
      <c r="U354" s="616">
        <v>9.567499999999999</v>
      </c>
      <c r="V354" s="433"/>
      <c r="W354" s="433"/>
      <c r="X354" s="616">
        <v>0.70000000000000007</v>
      </c>
      <c r="Y354" s="62" t="s">
        <v>81</v>
      </c>
      <c r="Z354" s="198"/>
      <c r="AA354" s="117"/>
      <c r="AB354" s="105"/>
      <c r="AC354" s="541" t="s">
        <v>81</v>
      </c>
      <c r="AD354" s="536" t="s">
        <v>81</v>
      </c>
      <c r="AE354" s="536"/>
      <c r="AF354" s="2" t="s">
        <v>81</v>
      </c>
    </row>
    <row r="355" spans="1:32" ht="15">
      <c r="A355" s="238">
        <v>5140</v>
      </c>
      <c r="B355" s="239" t="s">
        <v>83</v>
      </c>
      <c r="C355" s="240" t="s">
        <v>348</v>
      </c>
      <c r="D355" s="263"/>
      <c r="E355" s="264"/>
      <c r="F355" s="265"/>
      <c r="G355" s="266"/>
      <c r="H355" s="267"/>
      <c r="I355" s="267"/>
      <c r="J355" s="268"/>
      <c r="K355" s="268"/>
      <c r="L355" s="263"/>
      <c r="M355" s="268"/>
      <c r="N355" s="419" t="s">
        <v>81</v>
      </c>
      <c r="O355" s="425" t="s">
        <v>81</v>
      </c>
      <c r="P355" s="263"/>
      <c r="Q355" s="554">
        <v>2.5000000000000001E-2</v>
      </c>
      <c r="R355" s="553">
        <v>208.95</v>
      </c>
      <c r="S355" s="561"/>
      <c r="T355" s="429" t="s">
        <v>81</v>
      </c>
      <c r="U355" s="615">
        <v>3.9768749999999997</v>
      </c>
      <c r="V355" s="267"/>
      <c r="W355" s="267"/>
      <c r="X355" s="615">
        <v>0.70000000000000007</v>
      </c>
      <c r="Y355" s="440" t="s">
        <v>81</v>
      </c>
      <c r="Z355" s="459"/>
      <c r="AA355" s="472"/>
      <c r="AB355" s="523"/>
      <c r="AC355" s="538" t="s">
        <v>81</v>
      </c>
      <c r="AD355" s="523" t="s">
        <v>81</v>
      </c>
      <c r="AE355" s="523"/>
      <c r="AF355" s="2">
        <v>5140</v>
      </c>
    </row>
    <row r="356" spans="1:32" ht="15">
      <c r="A356" s="90"/>
      <c r="B356" s="241"/>
      <c r="C356" s="90"/>
      <c r="D356" s="111"/>
      <c r="E356" s="112"/>
      <c r="F356" s="148"/>
      <c r="G356" s="90"/>
      <c r="H356" s="114"/>
      <c r="I356" s="114"/>
      <c r="J356" s="269"/>
      <c r="K356" s="89"/>
      <c r="L356" s="90"/>
      <c r="M356" s="395"/>
      <c r="N356" s="106" t="s">
        <v>81</v>
      </c>
      <c r="O356" s="551" t="s">
        <v>81</v>
      </c>
      <c r="P356" s="89"/>
      <c r="Q356" s="554"/>
      <c r="R356" s="553" t="s">
        <v>81</v>
      </c>
      <c r="S356" s="59"/>
      <c r="T356" s="115" t="s">
        <v>81</v>
      </c>
      <c r="U356" s="615"/>
      <c r="V356" s="114"/>
      <c r="W356" s="114"/>
      <c r="X356" s="615"/>
      <c r="Y356" s="62" t="s">
        <v>81</v>
      </c>
      <c r="Z356" s="116"/>
      <c r="AA356" s="476"/>
      <c r="AB356" s="90"/>
      <c r="AC356" s="539" t="s">
        <v>81</v>
      </c>
      <c r="AD356" s="78" t="s">
        <v>81</v>
      </c>
      <c r="AE356" s="78"/>
      <c r="AF356" s="2" t="s">
        <v>81</v>
      </c>
    </row>
    <row r="357" spans="1:32" ht="30">
      <c r="A357" s="193">
        <v>5141</v>
      </c>
      <c r="B357" s="243"/>
      <c r="C357" s="245" t="s">
        <v>349</v>
      </c>
      <c r="D357" s="281">
        <v>52</v>
      </c>
      <c r="E357" s="271">
        <v>7700</v>
      </c>
      <c r="F357" s="282">
        <v>15</v>
      </c>
      <c r="G357" s="302">
        <v>29</v>
      </c>
      <c r="H357" s="347">
        <v>26</v>
      </c>
      <c r="I357" s="347">
        <v>35</v>
      </c>
      <c r="J357" s="284">
        <v>50</v>
      </c>
      <c r="K357" s="275" t="s">
        <v>24</v>
      </c>
      <c r="L357" s="403">
        <v>12</v>
      </c>
      <c r="M357" s="405">
        <v>1600</v>
      </c>
      <c r="N357" s="420">
        <v>0.25</v>
      </c>
      <c r="O357" s="423">
        <v>2.4500000000000002</v>
      </c>
      <c r="P357" s="403">
        <v>13</v>
      </c>
      <c r="Q357" s="552"/>
      <c r="R357" s="553" t="s">
        <v>81</v>
      </c>
      <c r="S357" s="84">
        <v>91</v>
      </c>
      <c r="T357" s="430">
        <v>749.34999999999991</v>
      </c>
      <c r="U357" s="614"/>
      <c r="V357" s="347">
        <v>11.790625</v>
      </c>
      <c r="W357" s="304"/>
      <c r="X357" s="614"/>
      <c r="Y357" s="441">
        <v>11.790625</v>
      </c>
      <c r="Z357" s="460">
        <v>15.316801500000002</v>
      </c>
      <c r="AA357" s="475">
        <v>29.455387500000004</v>
      </c>
      <c r="AB357" s="524"/>
      <c r="AC357" s="540">
        <v>15.4</v>
      </c>
      <c r="AD357" s="524" t="s">
        <v>134</v>
      </c>
      <c r="AE357" s="524">
        <v>0</v>
      </c>
      <c r="AF357" s="2">
        <v>5141</v>
      </c>
    </row>
    <row r="358" spans="1:32" ht="30">
      <c r="A358" s="164">
        <v>5142</v>
      </c>
      <c r="B358" s="244" t="s">
        <v>83</v>
      </c>
      <c r="C358" s="247" t="s">
        <v>350</v>
      </c>
      <c r="D358" s="125">
        <v>87</v>
      </c>
      <c r="E358" s="112">
        <v>11800</v>
      </c>
      <c r="F358" s="120">
        <v>33</v>
      </c>
      <c r="G358" s="219">
        <v>38</v>
      </c>
      <c r="H358" s="127">
        <v>34</v>
      </c>
      <c r="I358" s="127">
        <v>45</v>
      </c>
      <c r="J358" s="285">
        <v>60</v>
      </c>
      <c r="K358" s="5" t="s">
        <v>24</v>
      </c>
      <c r="L358" s="85">
        <v>12</v>
      </c>
      <c r="M358" s="404">
        <v>1800</v>
      </c>
      <c r="N358" s="106">
        <v>0.25</v>
      </c>
      <c r="O358" s="424">
        <v>2.4</v>
      </c>
      <c r="P358" s="85">
        <v>19</v>
      </c>
      <c r="Q358" s="554"/>
      <c r="R358" s="553" t="s">
        <v>81</v>
      </c>
      <c r="S358" s="59">
        <v>133</v>
      </c>
      <c r="T358" s="115">
        <v>1141.9000000000001</v>
      </c>
      <c r="U358" s="615"/>
      <c r="V358" s="127">
        <v>15.733333333333333</v>
      </c>
      <c r="W358" s="114"/>
      <c r="X358" s="615"/>
      <c r="Y358" s="69">
        <v>15.733333333333333</v>
      </c>
      <c r="Z358" s="116">
        <v>33.270105000000001</v>
      </c>
      <c r="AA358" s="149">
        <v>38.241500000000002</v>
      </c>
      <c r="AB358" s="78"/>
      <c r="AC358" s="539">
        <v>23.6</v>
      </c>
      <c r="AD358" s="78" t="s">
        <v>134</v>
      </c>
      <c r="AE358" s="78">
        <v>0</v>
      </c>
      <c r="AF358" s="2">
        <v>5142</v>
      </c>
    </row>
    <row r="359" spans="1:32" ht="30">
      <c r="A359" s="193">
        <v>5143</v>
      </c>
      <c r="B359" s="243" t="s">
        <v>83</v>
      </c>
      <c r="C359" s="245" t="s">
        <v>351</v>
      </c>
      <c r="D359" s="281">
        <v>102</v>
      </c>
      <c r="E359" s="271">
        <v>13700</v>
      </c>
      <c r="F359" s="282">
        <v>38</v>
      </c>
      <c r="G359" s="302">
        <v>38</v>
      </c>
      <c r="H359" s="347">
        <v>33</v>
      </c>
      <c r="I359" s="347">
        <v>45</v>
      </c>
      <c r="J359" s="284">
        <v>70</v>
      </c>
      <c r="K359" s="275" t="s">
        <v>24</v>
      </c>
      <c r="L359" s="403">
        <v>12</v>
      </c>
      <c r="M359" s="405">
        <v>2200</v>
      </c>
      <c r="N359" s="420">
        <v>0.25</v>
      </c>
      <c r="O359" s="423">
        <v>2.4</v>
      </c>
      <c r="P359" s="403">
        <v>26</v>
      </c>
      <c r="Q359" s="554">
        <v>0.05</v>
      </c>
      <c r="R359" s="553">
        <v>652.5</v>
      </c>
      <c r="S359" s="84">
        <v>182</v>
      </c>
      <c r="T359" s="430">
        <v>1353.3500000000001</v>
      </c>
      <c r="U359" s="616">
        <v>15.17</v>
      </c>
      <c r="V359" s="347">
        <v>14.945454545454545</v>
      </c>
      <c r="W359" s="304"/>
      <c r="X359" s="616">
        <v>1.4000000000000001</v>
      </c>
      <c r="Y359" s="441">
        <v>14.945454545454545</v>
      </c>
      <c r="Z359" s="460">
        <v>38.461067142857154</v>
      </c>
      <c r="AA359" s="475">
        <v>37.706928571428577</v>
      </c>
      <c r="AB359" s="524"/>
      <c r="AC359" s="540">
        <v>27.400000000000002</v>
      </c>
      <c r="AD359" s="524" t="s">
        <v>134</v>
      </c>
      <c r="AE359" s="524">
        <v>0</v>
      </c>
      <c r="AF359" s="2">
        <v>5143</v>
      </c>
    </row>
    <row r="360" spans="1:32" ht="30">
      <c r="A360" s="164">
        <v>5144</v>
      </c>
      <c r="B360" s="244" t="s">
        <v>83</v>
      </c>
      <c r="C360" s="247" t="s">
        <v>352</v>
      </c>
      <c r="D360" s="125">
        <v>115</v>
      </c>
      <c r="E360" s="112">
        <v>17500</v>
      </c>
      <c r="F360" s="120">
        <v>46</v>
      </c>
      <c r="G360" s="219">
        <v>40</v>
      </c>
      <c r="H360" s="127">
        <v>35</v>
      </c>
      <c r="I360" s="127">
        <v>48</v>
      </c>
      <c r="J360" s="285">
        <v>80</v>
      </c>
      <c r="K360" s="5" t="s">
        <v>24</v>
      </c>
      <c r="L360" s="85">
        <v>12</v>
      </c>
      <c r="M360" s="404">
        <v>2800</v>
      </c>
      <c r="N360" s="106">
        <v>0.25</v>
      </c>
      <c r="O360" s="424">
        <v>2.4</v>
      </c>
      <c r="P360" s="85">
        <v>32</v>
      </c>
      <c r="Q360" s="554">
        <v>0.05</v>
      </c>
      <c r="R360" s="553">
        <v>1052.7</v>
      </c>
      <c r="S360" s="59">
        <v>224</v>
      </c>
      <c r="T360" s="115">
        <v>1720.25</v>
      </c>
      <c r="U360" s="616">
        <v>24.198</v>
      </c>
      <c r="V360" s="127">
        <v>15</v>
      </c>
      <c r="W360" s="114"/>
      <c r="X360" s="616">
        <v>1.4000000000000001</v>
      </c>
      <c r="Y360" s="69">
        <v>15</v>
      </c>
      <c r="Z360" s="116">
        <v>46.176453125000009</v>
      </c>
      <c r="AA360" s="149">
        <v>40.153437500000003</v>
      </c>
      <c r="AB360" s="78"/>
      <c r="AC360" s="539">
        <v>35</v>
      </c>
      <c r="AD360" s="78" t="s">
        <v>134</v>
      </c>
      <c r="AE360" s="78">
        <v>0</v>
      </c>
      <c r="AF360" s="2">
        <v>5144</v>
      </c>
    </row>
    <row r="361" spans="1:32" ht="30">
      <c r="A361" s="193">
        <v>5145</v>
      </c>
      <c r="B361" s="243"/>
      <c r="C361" s="245" t="s">
        <v>353</v>
      </c>
      <c r="D361" s="306"/>
      <c r="E361" s="271">
        <v>12000</v>
      </c>
      <c r="F361" s="278">
        <v>23.5</v>
      </c>
      <c r="G361" s="327"/>
      <c r="H361" s="304">
        <v>21</v>
      </c>
      <c r="I361" s="304">
        <v>28</v>
      </c>
      <c r="J361" s="274">
        <v>100</v>
      </c>
      <c r="K361" s="275" t="s">
        <v>24</v>
      </c>
      <c r="L361" s="403">
        <v>12</v>
      </c>
      <c r="M361" s="394">
        <v>3000</v>
      </c>
      <c r="N361" s="420">
        <v>0.25</v>
      </c>
      <c r="O361" s="423">
        <v>2.5499999999999998</v>
      </c>
      <c r="P361" s="403">
        <v>15</v>
      </c>
      <c r="Q361" s="554">
        <v>0.05</v>
      </c>
      <c r="R361" s="553">
        <v>1226.7</v>
      </c>
      <c r="S361" s="84">
        <v>105</v>
      </c>
      <c r="T361" s="430">
        <v>1131</v>
      </c>
      <c r="U361" s="616">
        <v>28.738000000000003</v>
      </c>
      <c r="V361" s="304">
        <v>10.199999999999999</v>
      </c>
      <c r="W361" s="304"/>
      <c r="X361" s="616">
        <v>1.4000000000000001</v>
      </c>
      <c r="Y361" s="439">
        <v>10.199999999999999</v>
      </c>
      <c r="Z361" s="460">
        <v>23.661000000000001</v>
      </c>
      <c r="AA361" s="484"/>
      <c r="AB361" s="524"/>
      <c r="AC361" s="540">
        <v>24</v>
      </c>
      <c r="AD361" s="524" t="s">
        <v>82</v>
      </c>
      <c r="AE361" s="524">
        <v>0</v>
      </c>
      <c r="AF361" s="2">
        <v>5145</v>
      </c>
    </row>
    <row r="362" spans="1:32" ht="30">
      <c r="A362" s="164">
        <v>5146</v>
      </c>
      <c r="B362" s="244"/>
      <c r="C362" s="247" t="s">
        <v>354</v>
      </c>
      <c r="D362" s="138"/>
      <c r="E362" s="112">
        <v>14000</v>
      </c>
      <c r="F362" s="213">
        <v>27.5</v>
      </c>
      <c r="G362" s="141"/>
      <c r="H362" s="114">
        <v>24.5</v>
      </c>
      <c r="I362" s="114">
        <v>32.5</v>
      </c>
      <c r="J362" s="269">
        <v>100</v>
      </c>
      <c r="K362" s="5" t="s">
        <v>24</v>
      </c>
      <c r="L362" s="85">
        <v>12</v>
      </c>
      <c r="M362" s="395">
        <v>3000</v>
      </c>
      <c r="N362" s="106">
        <v>0.25</v>
      </c>
      <c r="O362" s="424">
        <v>2.5</v>
      </c>
      <c r="P362" s="85">
        <v>21</v>
      </c>
      <c r="Q362" s="554">
        <v>0.05</v>
      </c>
      <c r="R362" s="553">
        <v>1566</v>
      </c>
      <c r="S362" s="59">
        <v>147</v>
      </c>
      <c r="T362" s="115">
        <v>1344</v>
      </c>
      <c r="U362" s="616">
        <v>36.520000000000003</v>
      </c>
      <c r="V362" s="114">
        <v>11.666666666666668</v>
      </c>
      <c r="W362" s="114"/>
      <c r="X362" s="616">
        <v>1.4000000000000001</v>
      </c>
      <c r="Y362" s="62">
        <v>11.666666666666668</v>
      </c>
      <c r="Z362" s="116">
        <v>27.617333333333338</v>
      </c>
      <c r="AA362" s="163"/>
      <c r="AB362" s="78"/>
      <c r="AC362" s="539">
        <v>28</v>
      </c>
      <c r="AD362" s="78" t="s">
        <v>82</v>
      </c>
      <c r="AE362" s="78">
        <v>0</v>
      </c>
      <c r="AF362" s="2">
        <v>5146</v>
      </c>
    </row>
    <row r="363" spans="1:32" ht="45">
      <c r="A363" s="193">
        <v>5147</v>
      </c>
      <c r="B363" s="243"/>
      <c r="C363" s="243" t="s">
        <v>355</v>
      </c>
      <c r="D363" s="306"/>
      <c r="E363" s="271">
        <v>21000</v>
      </c>
      <c r="F363" s="287">
        <v>33</v>
      </c>
      <c r="G363" s="327"/>
      <c r="H363" s="304">
        <v>30</v>
      </c>
      <c r="I363" s="304">
        <v>40</v>
      </c>
      <c r="J363" s="274">
        <v>120</v>
      </c>
      <c r="K363" s="275" t="s">
        <v>24</v>
      </c>
      <c r="L363" s="403">
        <v>10</v>
      </c>
      <c r="M363" s="394">
        <v>3000</v>
      </c>
      <c r="N363" s="420">
        <v>0.25</v>
      </c>
      <c r="O363" s="423">
        <v>1.6</v>
      </c>
      <c r="P363" s="403">
        <v>29</v>
      </c>
      <c r="Q363" s="554">
        <v>0.05</v>
      </c>
      <c r="R363" s="553">
        <v>1044</v>
      </c>
      <c r="S363" s="84">
        <v>203</v>
      </c>
      <c r="T363" s="430">
        <v>2261</v>
      </c>
      <c r="U363" s="615">
        <v>11.73</v>
      </c>
      <c r="V363" s="304">
        <v>11.200000000000001</v>
      </c>
      <c r="W363" s="304"/>
      <c r="X363" s="615">
        <v>1.4000000000000001</v>
      </c>
      <c r="Y363" s="439">
        <v>11.200000000000001</v>
      </c>
      <c r="Z363" s="460">
        <v>33.045833333333334</v>
      </c>
      <c r="AA363" s="484"/>
      <c r="AB363" s="524"/>
      <c r="AC363" s="540">
        <v>42</v>
      </c>
      <c r="AD363" s="524" t="s">
        <v>82</v>
      </c>
      <c r="AE363" s="524">
        <v>0</v>
      </c>
      <c r="AF363" s="2">
        <v>5147</v>
      </c>
    </row>
    <row r="364" spans="1:32" ht="60">
      <c r="A364" s="164">
        <v>5148</v>
      </c>
      <c r="B364" s="244"/>
      <c r="C364" s="244" t="s">
        <v>356</v>
      </c>
      <c r="D364" s="138"/>
      <c r="E364" s="112">
        <v>39000</v>
      </c>
      <c r="F364" s="216">
        <v>28</v>
      </c>
      <c r="G364" s="141"/>
      <c r="H364" s="114">
        <v>20</v>
      </c>
      <c r="I364" s="114">
        <v>40</v>
      </c>
      <c r="J364" s="269">
        <v>240</v>
      </c>
      <c r="K364" s="5" t="s">
        <v>24</v>
      </c>
      <c r="L364" s="85">
        <v>10</v>
      </c>
      <c r="M364" s="395">
        <v>4000</v>
      </c>
      <c r="N364" s="106">
        <v>0.1</v>
      </c>
      <c r="O364" s="424">
        <v>0.7</v>
      </c>
      <c r="P364" s="85">
        <v>33</v>
      </c>
      <c r="Q364" s="554">
        <v>0.05</v>
      </c>
      <c r="R364" s="553">
        <v>1218</v>
      </c>
      <c r="S364" s="59">
        <v>231</v>
      </c>
      <c r="T364" s="115">
        <v>4567.8</v>
      </c>
      <c r="U364" s="615">
        <v>13.93</v>
      </c>
      <c r="V364" s="114">
        <v>6.8249999999999993</v>
      </c>
      <c r="W364" s="114"/>
      <c r="X364" s="615">
        <v>1.4000000000000001</v>
      </c>
      <c r="Y364" s="62">
        <v>6.8249999999999993</v>
      </c>
      <c r="Z364" s="116">
        <v>28.443250000000003</v>
      </c>
      <c r="AA364" s="163"/>
      <c r="AB364" s="78"/>
      <c r="AC364" s="539">
        <v>78</v>
      </c>
      <c r="AD364" s="78" t="s">
        <v>82</v>
      </c>
      <c r="AE364" s="78">
        <v>0</v>
      </c>
      <c r="AF364" s="2">
        <v>5148</v>
      </c>
    </row>
    <row r="365" spans="1:32" ht="15">
      <c r="A365" s="12"/>
      <c r="B365" s="244"/>
      <c r="C365" s="244"/>
      <c r="D365" s="111"/>
      <c r="E365" s="112"/>
      <c r="F365" s="148"/>
      <c r="G365" s="87"/>
      <c r="H365" s="114"/>
      <c r="I365" s="114"/>
      <c r="J365" s="269"/>
      <c r="K365" s="1"/>
      <c r="L365" s="85"/>
      <c r="M365" s="395"/>
      <c r="N365" s="106" t="s">
        <v>81</v>
      </c>
      <c r="O365" s="424" t="s">
        <v>81</v>
      </c>
      <c r="P365" s="85"/>
      <c r="Q365" s="554">
        <v>0.05</v>
      </c>
      <c r="R365" s="553">
        <v>3582</v>
      </c>
      <c r="S365" s="59"/>
      <c r="T365" s="115" t="s">
        <v>81</v>
      </c>
      <c r="U365" s="615">
        <v>25.713333333333335</v>
      </c>
      <c r="V365" s="114"/>
      <c r="W365" s="114"/>
      <c r="X365" s="615">
        <v>1.4000000000000001</v>
      </c>
      <c r="Y365" s="62" t="s">
        <v>81</v>
      </c>
      <c r="Z365" s="116"/>
      <c r="AA365" s="476"/>
      <c r="AB365" s="78"/>
      <c r="AC365" s="539" t="s">
        <v>81</v>
      </c>
      <c r="AD365" s="78" t="s">
        <v>81</v>
      </c>
      <c r="AE365" s="78"/>
      <c r="AF365" s="2" t="s">
        <v>81</v>
      </c>
    </row>
    <row r="366" spans="1:32" ht="15">
      <c r="A366" s="238">
        <v>5150</v>
      </c>
      <c r="B366" s="239" t="s">
        <v>83</v>
      </c>
      <c r="C366" s="240" t="s">
        <v>357</v>
      </c>
      <c r="D366" s="263"/>
      <c r="E366" s="264"/>
      <c r="F366" s="265"/>
      <c r="G366" s="266"/>
      <c r="H366" s="267"/>
      <c r="I366" s="267"/>
      <c r="J366" s="268"/>
      <c r="K366" s="268"/>
      <c r="L366" s="263"/>
      <c r="M366" s="268"/>
      <c r="N366" s="419" t="s">
        <v>81</v>
      </c>
      <c r="O366" s="425" t="s">
        <v>81</v>
      </c>
      <c r="P366" s="263"/>
      <c r="Q366" s="554"/>
      <c r="R366" s="553" t="s">
        <v>81</v>
      </c>
      <c r="S366" s="561"/>
      <c r="T366" s="429" t="s">
        <v>81</v>
      </c>
      <c r="U366" s="615"/>
      <c r="V366" s="267"/>
      <c r="W366" s="267"/>
      <c r="X366" s="615"/>
      <c r="Y366" s="440" t="s">
        <v>81</v>
      </c>
      <c r="Z366" s="459"/>
      <c r="AA366" s="472"/>
      <c r="AB366" s="523"/>
      <c r="AC366" s="538" t="s">
        <v>81</v>
      </c>
      <c r="AD366" s="523" t="s">
        <v>81</v>
      </c>
      <c r="AE366" s="523"/>
      <c r="AF366" s="2">
        <v>5150</v>
      </c>
    </row>
    <row r="367" spans="1:32" ht="15">
      <c r="A367" s="90"/>
      <c r="B367" s="241"/>
      <c r="C367" s="241"/>
      <c r="D367" s="60"/>
      <c r="E367" s="61"/>
      <c r="F367" s="326"/>
      <c r="G367" s="89"/>
      <c r="H367" s="114"/>
      <c r="I367" s="114"/>
      <c r="J367" s="269"/>
      <c r="K367" s="105"/>
      <c r="L367" s="89"/>
      <c r="M367" s="285"/>
      <c r="N367" s="106" t="s">
        <v>81</v>
      </c>
      <c r="O367" s="424" t="s">
        <v>81</v>
      </c>
      <c r="P367" s="105"/>
      <c r="Q367" s="552"/>
      <c r="R367" s="553" t="s">
        <v>81</v>
      </c>
      <c r="S367" s="59"/>
      <c r="T367" s="431" t="s">
        <v>81</v>
      </c>
      <c r="U367" s="614"/>
      <c r="V367" s="433"/>
      <c r="W367" s="433"/>
      <c r="X367" s="614"/>
      <c r="Y367" s="62" t="s">
        <v>81</v>
      </c>
      <c r="Z367" s="198"/>
      <c r="AA367" s="117"/>
      <c r="AB367" s="105"/>
      <c r="AC367" s="541" t="s">
        <v>81</v>
      </c>
      <c r="AD367" s="536" t="s">
        <v>81</v>
      </c>
      <c r="AE367" s="536"/>
      <c r="AF367" s="2" t="s">
        <v>81</v>
      </c>
    </row>
    <row r="368" spans="1:32" ht="15">
      <c r="A368" s="242">
        <v>5151</v>
      </c>
      <c r="B368" s="243"/>
      <c r="C368" s="243" t="s">
        <v>358</v>
      </c>
      <c r="D368" s="281">
        <v>200</v>
      </c>
      <c r="E368" s="271">
        <v>1600</v>
      </c>
      <c r="F368" s="282">
        <v>32</v>
      </c>
      <c r="G368" s="302">
        <v>16</v>
      </c>
      <c r="H368" s="347">
        <v>13</v>
      </c>
      <c r="I368" s="347">
        <v>20</v>
      </c>
      <c r="J368" s="284">
        <v>15</v>
      </c>
      <c r="K368" s="275" t="s">
        <v>24</v>
      </c>
      <c r="L368" s="403">
        <v>12</v>
      </c>
      <c r="M368" s="405">
        <v>2000</v>
      </c>
      <c r="N368" s="420">
        <v>0.25</v>
      </c>
      <c r="O368" s="423">
        <v>4.3</v>
      </c>
      <c r="P368" s="403">
        <v>4</v>
      </c>
      <c r="Q368" s="554"/>
      <c r="R368" s="553" t="s">
        <v>81</v>
      </c>
      <c r="S368" s="84">
        <v>28</v>
      </c>
      <c r="T368" s="430">
        <v>164.79999999999998</v>
      </c>
      <c r="U368" s="615"/>
      <c r="V368" s="347">
        <v>3.44</v>
      </c>
      <c r="W368" s="304"/>
      <c r="X368" s="615"/>
      <c r="Y368" s="441">
        <v>3.44</v>
      </c>
      <c r="Z368" s="460">
        <v>31.738666666666667</v>
      </c>
      <c r="AA368" s="475">
        <v>15.869333333333334</v>
      </c>
      <c r="AB368" s="524"/>
      <c r="AC368" s="540">
        <v>3.2</v>
      </c>
      <c r="AD368" s="524" t="s">
        <v>134</v>
      </c>
      <c r="AE368" s="524">
        <v>0</v>
      </c>
      <c r="AF368" s="2">
        <v>5151</v>
      </c>
    </row>
    <row r="369" spans="1:32" ht="30">
      <c r="A369" s="12">
        <v>5152</v>
      </c>
      <c r="B369" s="244" t="s">
        <v>83</v>
      </c>
      <c r="C369" s="244" t="s">
        <v>359</v>
      </c>
      <c r="D369" s="125">
        <v>240</v>
      </c>
      <c r="E369" s="112">
        <v>11700</v>
      </c>
      <c r="F369" s="120">
        <v>87</v>
      </c>
      <c r="G369" s="219">
        <v>36</v>
      </c>
      <c r="H369" s="127">
        <v>31</v>
      </c>
      <c r="I369" s="127">
        <v>45</v>
      </c>
      <c r="J369" s="285">
        <v>40</v>
      </c>
      <c r="K369" s="5" t="s">
        <v>24</v>
      </c>
      <c r="L369" s="85">
        <v>15</v>
      </c>
      <c r="M369" s="404">
        <v>1500</v>
      </c>
      <c r="N369" s="106">
        <v>0.25</v>
      </c>
      <c r="O369" s="424">
        <v>1.1499999999999999</v>
      </c>
      <c r="P369" s="85">
        <v>15</v>
      </c>
      <c r="Q369" s="554">
        <v>0.1</v>
      </c>
      <c r="R369" s="553">
        <v>121.8</v>
      </c>
      <c r="S369" s="59">
        <v>105</v>
      </c>
      <c r="T369" s="115">
        <v>959.09999999999991</v>
      </c>
      <c r="U369" s="616">
        <v>10.173333333333336</v>
      </c>
      <c r="V369" s="127">
        <v>8.9699999999999989</v>
      </c>
      <c r="W369" s="114"/>
      <c r="X369" s="616">
        <v>2.8000000000000003</v>
      </c>
      <c r="Y369" s="69">
        <v>8.9699999999999989</v>
      </c>
      <c r="Z369" s="116"/>
      <c r="AA369" s="149">
        <v>36.242249999999999</v>
      </c>
      <c r="AB369" s="78"/>
      <c r="AC369" s="539">
        <v>23.400000000000002</v>
      </c>
      <c r="AD369" s="78" t="s">
        <v>134</v>
      </c>
      <c r="AE369" s="78">
        <v>0</v>
      </c>
      <c r="AF369" s="2">
        <v>5152</v>
      </c>
    </row>
    <row r="370" spans="1:32" ht="30">
      <c r="A370" s="242">
        <v>5153</v>
      </c>
      <c r="B370" s="243" t="s">
        <v>83</v>
      </c>
      <c r="C370" s="243" t="s">
        <v>360</v>
      </c>
      <c r="D370" s="281">
        <v>253</v>
      </c>
      <c r="E370" s="271">
        <v>15900</v>
      </c>
      <c r="F370" s="282">
        <v>96</v>
      </c>
      <c r="G370" s="302">
        <v>38</v>
      </c>
      <c r="H370" s="347">
        <v>32</v>
      </c>
      <c r="I370" s="347">
        <v>47</v>
      </c>
      <c r="J370" s="284">
        <v>50</v>
      </c>
      <c r="K370" s="275" t="s">
        <v>24</v>
      </c>
      <c r="L370" s="403">
        <v>15</v>
      </c>
      <c r="M370" s="405">
        <v>3000</v>
      </c>
      <c r="N370" s="420">
        <v>0.25</v>
      </c>
      <c r="O370" s="423">
        <v>1.75</v>
      </c>
      <c r="P370" s="403">
        <v>15</v>
      </c>
      <c r="Q370" s="554">
        <v>0.1</v>
      </c>
      <c r="R370" s="553">
        <v>745</v>
      </c>
      <c r="S370" s="84">
        <v>105</v>
      </c>
      <c r="T370" s="430">
        <v>1265.6999999999998</v>
      </c>
      <c r="U370" s="616">
        <v>21.75</v>
      </c>
      <c r="V370" s="347">
        <v>9.2750000000000004</v>
      </c>
      <c r="W370" s="304"/>
      <c r="X370" s="616">
        <v>2.8000000000000003</v>
      </c>
      <c r="Y370" s="441">
        <v>9.2750000000000004</v>
      </c>
      <c r="Z370" s="460"/>
      <c r="AA370" s="475">
        <v>38.047899999999998</v>
      </c>
      <c r="AB370" s="524"/>
      <c r="AC370" s="540">
        <v>31.8</v>
      </c>
      <c r="AD370" s="524" t="s">
        <v>134</v>
      </c>
      <c r="AE370" s="524">
        <v>0</v>
      </c>
      <c r="AF370" s="2">
        <v>5153</v>
      </c>
    </row>
    <row r="371" spans="1:32" ht="30">
      <c r="A371" s="12">
        <v>5154</v>
      </c>
      <c r="B371" s="244" t="s">
        <v>83</v>
      </c>
      <c r="C371" s="244" t="s">
        <v>361</v>
      </c>
      <c r="D371" s="125">
        <v>358</v>
      </c>
      <c r="E371" s="112">
        <v>22000</v>
      </c>
      <c r="F371" s="120">
        <v>90</v>
      </c>
      <c r="G371" s="219">
        <v>25</v>
      </c>
      <c r="H371" s="127">
        <v>21</v>
      </c>
      <c r="I371" s="127">
        <v>31</v>
      </c>
      <c r="J371" s="285">
        <v>100</v>
      </c>
      <c r="K371" s="5" t="s">
        <v>24</v>
      </c>
      <c r="L371" s="85">
        <v>15</v>
      </c>
      <c r="M371" s="404">
        <v>4000</v>
      </c>
      <c r="N371" s="106">
        <v>0.25</v>
      </c>
      <c r="O371" s="424">
        <v>1</v>
      </c>
      <c r="P371" s="85">
        <v>17</v>
      </c>
      <c r="Q371" s="554">
        <v>0.1</v>
      </c>
      <c r="R371" s="553">
        <v>1013.2</v>
      </c>
      <c r="S371" s="59">
        <v>119</v>
      </c>
      <c r="T371" s="115">
        <v>1725</v>
      </c>
      <c r="U371" s="616">
        <v>22.908000000000001</v>
      </c>
      <c r="V371" s="127">
        <v>5.5</v>
      </c>
      <c r="W371" s="114"/>
      <c r="X371" s="616">
        <v>2.8000000000000003</v>
      </c>
      <c r="Y371" s="69">
        <v>5.5</v>
      </c>
      <c r="Z371" s="116"/>
      <c r="AA371" s="149">
        <v>25.025000000000002</v>
      </c>
      <c r="AB371" s="78"/>
      <c r="AC371" s="539">
        <v>44</v>
      </c>
      <c r="AD371" s="78" t="s">
        <v>134</v>
      </c>
      <c r="AE371" s="78">
        <v>0</v>
      </c>
      <c r="AF371" s="2">
        <v>5154</v>
      </c>
    </row>
    <row r="372" spans="1:32" ht="30">
      <c r="A372" s="242">
        <v>5156</v>
      </c>
      <c r="B372" s="243" t="s">
        <v>83</v>
      </c>
      <c r="C372" s="243" t="s">
        <v>362</v>
      </c>
      <c r="D372" s="281">
        <v>402</v>
      </c>
      <c r="E372" s="271">
        <v>39000</v>
      </c>
      <c r="F372" s="282">
        <v>94</v>
      </c>
      <c r="G372" s="302">
        <v>23</v>
      </c>
      <c r="H372" s="347">
        <v>20</v>
      </c>
      <c r="I372" s="347">
        <v>28</v>
      </c>
      <c r="J372" s="284">
        <v>250</v>
      </c>
      <c r="K372" s="275" t="s">
        <v>24</v>
      </c>
      <c r="L372" s="403">
        <v>15</v>
      </c>
      <c r="M372" s="405">
        <v>5000</v>
      </c>
      <c r="N372" s="420">
        <v>0.1</v>
      </c>
      <c r="O372" s="423">
        <v>1</v>
      </c>
      <c r="P372" s="403">
        <v>29</v>
      </c>
      <c r="Q372" s="554">
        <v>0.1</v>
      </c>
      <c r="R372" s="553">
        <v>1601.75</v>
      </c>
      <c r="S372" s="84">
        <v>203</v>
      </c>
      <c r="T372" s="430">
        <v>3369.8</v>
      </c>
      <c r="U372" s="616">
        <v>17.637499999999999</v>
      </c>
      <c r="V372" s="347">
        <v>7.8</v>
      </c>
      <c r="W372" s="304"/>
      <c r="X372" s="616">
        <v>2.8000000000000003</v>
      </c>
      <c r="Y372" s="441">
        <v>7.8</v>
      </c>
      <c r="Z372" s="460"/>
      <c r="AA372" s="475">
        <v>23.407120000000003</v>
      </c>
      <c r="AB372" s="524"/>
      <c r="AC372" s="540">
        <v>78</v>
      </c>
      <c r="AD372" s="524" t="s">
        <v>134</v>
      </c>
      <c r="AE372" s="524">
        <v>0</v>
      </c>
      <c r="AF372" s="2">
        <v>5156</v>
      </c>
    </row>
    <row r="373" spans="1:32" ht="45">
      <c r="A373" s="12">
        <v>5157</v>
      </c>
      <c r="B373" s="244" t="s">
        <v>83</v>
      </c>
      <c r="C373" s="244" t="s">
        <v>363</v>
      </c>
      <c r="D373" s="125">
        <v>323</v>
      </c>
      <c r="E373" s="112">
        <v>42000</v>
      </c>
      <c r="F373" s="120">
        <v>136</v>
      </c>
      <c r="G373" s="219">
        <v>42</v>
      </c>
      <c r="H373" s="127">
        <v>37</v>
      </c>
      <c r="I373" s="127">
        <v>51</v>
      </c>
      <c r="J373" s="285">
        <v>150</v>
      </c>
      <c r="K373" s="5" t="s">
        <v>24</v>
      </c>
      <c r="L373" s="85">
        <v>15</v>
      </c>
      <c r="M373" s="404">
        <v>3000</v>
      </c>
      <c r="N373" s="106">
        <v>0.1</v>
      </c>
      <c r="O373" s="424">
        <v>1</v>
      </c>
      <c r="P373" s="85">
        <v>34</v>
      </c>
      <c r="Q373" s="554">
        <v>6.7000000000000004E-2</v>
      </c>
      <c r="R373" s="553">
        <v>3378.4</v>
      </c>
      <c r="S373" s="59">
        <v>238</v>
      </c>
      <c r="T373" s="115">
        <v>3648.4</v>
      </c>
      <c r="U373" s="616">
        <v>14.653600000000001</v>
      </c>
      <c r="V373" s="127">
        <v>14</v>
      </c>
      <c r="W373" s="114"/>
      <c r="X373" s="616">
        <v>1.8760000000000001</v>
      </c>
      <c r="Y373" s="69">
        <v>14</v>
      </c>
      <c r="Z373" s="116"/>
      <c r="AA373" s="149">
        <v>42.154933333333332</v>
      </c>
      <c r="AB373" s="78"/>
      <c r="AC373" s="539">
        <v>84</v>
      </c>
      <c r="AD373" s="78" t="s">
        <v>134</v>
      </c>
      <c r="AE373" s="78">
        <v>0</v>
      </c>
      <c r="AF373" s="2">
        <v>5157</v>
      </c>
    </row>
    <row r="374" spans="1:32" ht="45">
      <c r="A374" s="242">
        <v>5158</v>
      </c>
      <c r="B374" s="243" t="s">
        <v>83</v>
      </c>
      <c r="C374" s="243" t="s">
        <v>364</v>
      </c>
      <c r="D374" s="281">
        <v>412</v>
      </c>
      <c r="E374" s="271">
        <v>63000</v>
      </c>
      <c r="F374" s="282">
        <v>149</v>
      </c>
      <c r="G374" s="302">
        <v>36</v>
      </c>
      <c r="H374" s="347"/>
      <c r="I374" s="347">
        <v>44</v>
      </c>
      <c r="J374" s="284">
        <v>300</v>
      </c>
      <c r="K374" s="275" t="s">
        <v>24</v>
      </c>
      <c r="L374" s="403">
        <v>15</v>
      </c>
      <c r="M374" s="405">
        <v>5000</v>
      </c>
      <c r="N374" s="420">
        <v>0</v>
      </c>
      <c r="O374" s="423">
        <v>1</v>
      </c>
      <c r="P374" s="403">
        <v>91</v>
      </c>
      <c r="Q374" s="554">
        <v>6.7000000000000004E-2</v>
      </c>
      <c r="R374" s="553">
        <v>3296</v>
      </c>
      <c r="S374" s="84">
        <v>637</v>
      </c>
      <c r="T374" s="430">
        <v>6097</v>
      </c>
      <c r="U374" s="616">
        <v>24.093333333333334</v>
      </c>
      <c r="V374" s="347">
        <v>12.6</v>
      </c>
      <c r="W374" s="304"/>
      <c r="X374" s="616">
        <v>1.8760000000000001</v>
      </c>
      <c r="Y374" s="441">
        <v>12.6</v>
      </c>
      <c r="Z374" s="460"/>
      <c r="AA374" s="475">
        <v>36.215666666666671</v>
      </c>
      <c r="AB374" s="524"/>
      <c r="AC374" s="540">
        <v>126</v>
      </c>
      <c r="AD374" s="524" t="s">
        <v>134</v>
      </c>
      <c r="AE374" s="524">
        <v>0</v>
      </c>
      <c r="AF374" s="2">
        <v>5158</v>
      </c>
    </row>
    <row r="375" spans="1:32" ht="75">
      <c r="A375" s="12">
        <v>5159</v>
      </c>
      <c r="B375" s="244" t="s">
        <v>83</v>
      </c>
      <c r="C375" s="244" t="s">
        <v>365</v>
      </c>
      <c r="D375" s="125">
        <v>360</v>
      </c>
      <c r="E375" s="112">
        <v>100000</v>
      </c>
      <c r="F375" s="120">
        <v>254</v>
      </c>
      <c r="G375" s="219">
        <v>70</v>
      </c>
      <c r="H375" s="127">
        <v>61</v>
      </c>
      <c r="I375" s="127">
        <v>86</v>
      </c>
      <c r="J375" s="285">
        <v>250</v>
      </c>
      <c r="K375" s="5">
        <v>40</v>
      </c>
      <c r="L375" s="85">
        <v>12</v>
      </c>
      <c r="M375" s="404">
        <v>4000</v>
      </c>
      <c r="N375" s="106">
        <v>0.1</v>
      </c>
      <c r="O375" s="424">
        <v>0.7</v>
      </c>
      <c r="P375" s="85">
        <v>49</v>
      </c>
      <c r="Q375" s="554">
        <v>6.7000000000000004E-2</v>
      </c>
      <c r="R375" s="553">
        <v>5347.6666666666661</v>
      </c>
      <c r="S375" s="59">
        <v>735</v>
      </c>
      <c r="T375" s="115">
        <v>10835</v>
      </c>
      <c r="U375" s="616">
        <v>20.355555555555554</v>
      </c>
      <c r="V375" s="127">
        <v>17.5</v>
      </c>
      <c r="W375" s="127">
        <v>3.1833333333333331</v>
      </c>
      <c r="X375" s="616">
        <v>1.8760000000000001</v>
      </c>
      <c r="Y375" s="69">
        <v>20.683333333333334</v>
      </c>
      <c r="Z375" s="147"/>
      <c r="AA375" s="149">
        <v>70.425666666666686</v>
      </c>
      <c r="AB375" s="222">
        <v>50</v>
      </c>
      <c r="AC375" s="539">
        <v>680</v>
      </c>
      <c r="AD375" s="78" t="s">
        <v>134</v>
      </c>
      <c r="AE375" s="78">
        <v>1</v>
      </c>
      <c r="AF375" s="2">
        <v>5159</v>
      </c>
    </row>
    <row r="376" spans="1:32" ht="15">
      <c r="A376" s="90"/>
      <c r="B376" s="241"/>
      <c r="C376" s="241"/>
      <c r="D376" s="105"/>
      <c r="E376" s="61"/>
      <c r="F376" s="105"/>
      <c r="G376" s="89"/>
      <c r="H376" s="89"/>
      <c r="I376" s="89"/>
      <c r="J376" s="105"/>
      <c r="K376" s="105"/>
      <c r="L376" s="89"/>
      <c r="M376" s="105"/>
      <c r="N376" s="106" t="s">
        <v>81</v>
      </c>
      <c r="O376" s="424" t="s">
        <v>81</v>
      </c>
      <c r="P376" s="105"/>
      <c r="Q376" s="554">
        <v>0.2</v>
      </c>
      <c r="R376" s="553">
        <v>9642.6</v>
      </c>
      <c r="S376" s="105"/>
      <c r="T376" s="431" t="s">
        <v>81</v>
      </c>
      <c r="U376" s="616">
        <v>44.2224</v>
      </c>
      <c r="V376" s="105"/>
      <c r="W376" s="105"/>
      <c r="X376" s="616">
        <v>5.6000000000000005</v>
      </c>
      <c r="Y376" s="69" t="s">
        <v>81</v>
      </c>
      <c r="Z376" s="105"/>
      <c r="AA376" s="105"/>
      <c r="AB376" s="105"/>
      <c r="AC376" s="541" t="s">
        <v>81</v>
      </c>
      <c r="AD376" s="536" t="s">
        <v>81</v>
      </c>
      <c r="AE376" s="105"/>
      <c r="AF376" s="2" t="s">
        <v>81</v>
      </c>
    </row>
    <row r="377" spans="1:32" ht="28.5">
      <c r="A377" s="249"/>
      <c r="B377" s="250"/>
      <c r="C377" s="251" t="s">
        <v>366</v>
      </c>
      <c r="D377" s="320"/>
      <c r="E377" s="295"/>
      <c r="F377" s="296"/>
      <c r="G377" s="321"/>
      <c r="H377" s="322"/>
      <c r="I377" s="322"/>
      <c r="J377" s="323"/>
      <c r="K377" s="300"/>
      <c r="L377" s="406"/>
      <c r="M377" s="323"/>
      <c r="N377" s="421" t="s">
        <v>81</v>
      </c>
      <c r="O377" s="426" t="s">
        <v>81</v>
      </c>
      <c r="P377" s="406"/>
      <c r="Q377" s="555"/>
      <c r="R377" s="553" t="s">
        <v>81</v>
      </c>
      <c r="S377" s="563"/>
      <c r="T377" s="432" t="s">
        <v>81</v>
      </c>
      <c r="U377" s="555"/>
      <c r="V377" s="322"/>
      <c r="W377" s="298"/>
      <c r="X377" s="555"/>
      <c r="Y377" s="447" t="s">
        <v>81</v>
      </c>
      <c r="Z377" s="464"/>
      <c r="AA377" s="488"/>
      <c r="AB377" s="528"/>
      <c r="AC377" s="542" t="s">
        <v>81</v>
      </c>
      <c r="AD377" s="528" t="s">
        <v>81</v>
      </c>
      <c r="AE377" s="528"/>
      <c r="AF377" s="2" t="s">
        <v>81</v>
      </c>
    </row>
    <row r="378" spans="1:32" ht="15">
      <c r="A378" s="90"/>
      <c r="B378" s="241"/>
      <c r="C378" s="255"/>
      <c r="D378" s="125"/>
      <c r="E378" s="112"/>
      <c r="F378" s="120"/>
      <c r="G378" s="135"/>
      <c r="H378" s="127"/>
      <c r="I378" s="127"/>
      <c r="J378" s="285"/>
      <c r="K378" s="89"/>
      <c r="L378" s="90"/>
      <c r="M378" s="285"/>
      <c r="N378" s="106" t="s">
        <v>81</v>
      </c>
      <c r="O378" s="424" t="s">
        <v>81</v>
      </c>
      <c r="P378" s="89"/>
      <c r="Q378" s="554"/>
      <c r="R378" s="553" t="s">
        <v>81</v>
      </c>
      <c r="S378" s="59"/>
      <c r="T378" s="115" t="s">
        <v>81</v>
      </c>
      <c r="U378" s="616"/>
      <c r="V378" s="127"/>
      <c r="W378" s="114"/>
      <c r="X378" s="616"/>
      <c r="Y378" s="69" t="s">
        <v>81</v>
      </c>
      <c r="Z378" s="116"/>
      <c r="AA378" s="149"/>
      <c r="AB378" s="90"/>
      <c r="AC378" s="539" t="s">
        <v>81</v>
      </c>
      <c r="AD378" s="78" t="s">
        <v>81</v>
      </c>
      <c r="AE378" s="78"/>
      <c r="AF378" s="2" t="s">
        <v>81</v>
      </c>
    </row>
    <row r="379" spans="1:32" ht="28.5">
      <c r="A379" s="238">
        <v>6000</v>
      </c>
      <c r="B379" s="239"/>
      <c r="C379" s="240" t="s">
        <v>367</v>
      </c>
      <c r="D379" s="263"/>
      <c r="E379" s="264"/>
      <c r="F379" s="265"/>
      <c r="G379" s="266"/>
      <c r="H379" s="267"/>
      <c r="I379" s="267"/>
      <c r="J379" s="268"/>
      <c r="K379" s="268"/>
      <c r="L379" s="263"/>
      <c r="M379" s="268"/>
      <c r="N379" s="419" t="s">
        <v>81</v>
      </c>
      <c r="O379" s="425" t="s">
        <v>81</v>
      </c>
      <c r="P379" s="263"/>
      <c r="Q379" s="554"/>
      <c r="R379" s="553" t="s">
        <v>81</v>
      </c>
      <c r="S379" s="561"/>
      <c r="T379" s="429" t="s">
        <v>81</v>
      </c>
      <c r="U379" s="616"/>
      <c r="V379" s="267"/>
      <c r="W379" s="267"/>
      <c r="X379" s="616"/>
      <c r="Y379" s="446" t="s">
        <v>81</v>
      </c>
      <c r="Z379" s="459"/>
      <c r="AA379" s="472"/>
      <c r="AB379" s="523"/>
      <c r="AC379" s="538" t="s">
        <v>81</v>
      </c>
      <c r="AD379" s="523" t="s">
        <v>81</v>
      </c>
      <c r="AE379" s="523"/>
      <c r="AF379" s="2">
        <v>6000</v>
      </c>
    </row>
    <row r="380" spans="1:32" ht="15">
      <c r="A380" s="90"/>
      <c r="B380" s="241"/>
      <c r="C380" s="90"/>
      <c r="D380" s="125"/>
      <c r="E380" s="112"/>
      <c r="F380" s="120"/>
      <c r="G380" s="135"/>
      <c r="H380" s="127"/>
      <c r="I380" s="127"/>
      <c r="J380" s="285"/>
      <c r="K380" s="89"/>
      <c r="L380" s="90"/>
      <c r="M380" s="285"/>
      <c r="N380" s="106" t="s">
        <v>81</v>
      </c>
      <c r="O380" s="424" t="s">
        <v>81</v>
      </c>
      <c r="P380" s="89"/>
      <c r="Q380" s="552"/>
      <c r="R380" s="553" t="s">
        <v>81</v>
      </c>
      <c r="S380" s="59"/>
      <c r="T380" s="115" t="s">
        <v>81</v>
      </c>
      <c r="U380" s="614"/>
      <c r="V380" s="127"/>
      <c r="W380" s="114"/>
      <c r="X380" s="614"/>
      <c r="Y380" s="69" t="s">
        <v>81</v>
      </c>
      <c r="Z380" s="116"/>
      <c r="AA380" s="149"/>
      <c r="AB380" s="90"/>
      <c r="AC380" s="539" t="s">
        <v>81</v>
      </c>
      <c r="AD380" s="78" t="s">
        <v>81</v>
      </c>
      <c r="AE380" s="78"/>
      <c r="AF380" s="2" t="s">
        <v>81</v>
      </c>
    </row>
    <row r="381" spans="1:32" ht="30">
      <c r="A381" s="242">
        <v>6001</v>
      </c>
      <c r="B381" s="243"/>
      <c r="C381" s="243" t="s">
        <v>368</v>
      </c>
      <c r="D381" s="281"/>
      <c r="E381" s="271">
        <v>4100</v>
      </c>
      <c r="F381" s="282"/>
      <c r="G381" s="302">
        <v>14</v>
      </c>
      <c r="H381" s="325">
        <v>13</v>
      </c>
      <c r="I381" s="347">
        <v>17</v>
      </c>
      <c r="J381" s="284">
        <v>60</v>
      </c>
      <c r="K381" s="275" t="s">
        <v>24</v>
      </c>
      <c r="L381" s="403">
        <v>15</v>
      </c>
      <c r="M381" s="405">
        <v>1500</v>
      </c>
      <c r="N381" s="420">
        <v>0.1</v>
      </c>
      <c r="O381" s="423">
        <v>2</v>
      </c>
      <c r="P381" s="403">
        <v>16</v>
      </c>
      <c r="Q381" s="554"/>
      <c r="R381" s="553" t="s">
        <v>81</v>
      </c>
      <c r="S381" s="84">
        <v>112</v>
      </c>
      <c r="T381" s="430">
        <v>444.91999999999996</v>
      </c>
      <c r="U381" s="616"/>
      <c r="V381" s="347">
        <v>5.4666666666666668</v>
      </c>
      <c r="W381" s="304"/>
      <c r="X381" s="616"/>
      <c r="Y381" s="441">
        <v>5.4666666666666668</v>
      </c>
      <c r="Z381" s="460"/>
      <c r="AA381" s="475">
        <v>14.170200000000001</v>
      </c>
      <c r="AB381" s="524"/>
      <c r="AC381" s="540">
        <v>8.1999999999999993</v>
      </c>
      <c r="AD381" s="524" t="s">
        <v>134</v>
      </c>
      <c r="AE381" s="524">
        <v>0</v>
      </c>
      <c r="AF381" s="2">
        <v>6001</v>
      </c>
    </row>
    <row r="382" spans="1:32" ht="30">
      <c r="A382" s="12">
        <v>6002</v>
      </c>
      <c r="B382" s="244"/>
      <c r="C382" s="244" t="s">
        <v>369</v>
      </c>
      <c r="D382" s="125">
        <v>80</v>
      </c>
      <c r="E382" s="112">
        <v>2600</v>
      </c>
      <c r="F382" s="120">
        <v>8</v>
      </c>
      <c r="G382" s="219">
        <v>10</v>
      </c>
      <c r="H382" s="150">
        <v>9</v>
      </c>
      <c r="I382" s="127">
        <v>12</v>
      </c>
      <c r="J382" s="285">
        <v>40</v>
      </c>
      <c r="K382" s="5" t="s">
        <v>24</v>
      </c>
      <c r="L382" s="85">
        <v>15</v>
      </c>
      <c r="M382" s="404">
        <v>1500</v>
      </c>
      <c r="N382" s="106">
        <v>0.25</v>
      </c>
      <c r="O382" s="424">
        <v>2.6</v>
      </c>
      <c r="P382" s="85"/>
      <c r="Q382" s="554">
        <v>0.1</v>
      </c>
      <c r="R382" s="553">
        <v>321.35999999999996</v>
      </c>
      <c r="S382" s="59"/>
      <c r="T382" s="115">
        <v>189.79999999999998</v>
      </c>
      <c r="U382" s="616">
        <v>7.352666666666666</v>
      </c>
      <c r="V382" s="127">
        <v>4.5066666666666668</v>
      </c>
      <c r="W382" s="114"/>
      <c r="X382" s="616">
        <v>2.8000000000000003</v>
      </c>
      <c r="Y382" s="69">
        <v>4.5066666666666668</v>
      </c>
      <c r="Z382" s="116">
        <v>8.1414666666666662</v>
      </c>
      <c r="AA382" s="149">
        <v>10.176833333333333</v>
      </c>
      <c r="AB382" s="78"/>
      <c r="AC382" s="539">
        <v>5.2</v>
      </c>
      <c r="AD382" s="78" t="s">
        <v>134</v>
      </c>
      <c r="AE382" s="78">
        <v>0</v>
      </c>
      <c r="AF382" s="2">
        <v>6002</v>
      </c>
    </row>
    <row r="383" spans="1:32" ht="30">
      <c r="A383" s="242">
        <v>6003</v>
      </c>
      <c r="B383" s="243"/>
      <c r="C383" s="243" t="s">
        <v>370</v>
      </c>
      <c r="D383" s="281">
        <v>100</v>
      </c>
      <c r="E383" s="271">
        <v>5100</v>
      </c>
      <c r="F383" s="282">
        <v>10</v>
      </c>
      <c r="G383" s="302">
        <v>10</v>
      </c>
      <c r="H383" s="325">
        <v>8</v>
      </c>
      <c r="I383" s="347">
        <v>12</v>
      </c>
      <c r="J383" s="284">
        <v>80</v>
      </c>
      <c r="K383" s="275" t="s">
        <v>24</v>
      </c>
      <c r="L383" s="403">
        <v>12</v>
      </c>
      <c r="M383" s="405">
        <v>2000</v>
      </c>
      <c r="N383" s="420">
        <v>0.25</v>
      </c>
      <c r="O383" s="423">
        <v>1</v>
      </c>
      <c r="P383" s="403">
        <v>10</v>
      </c>
      <c r="Q383" s="554">
        <v>0.1</v>
      </c>
      <c r="R383" s="553">
        <v>201.15</v>
      </c>
      <c r="S383" s="84">
        <v>70</v>
      </c>
      <c r="T383" s="430">
        <v>506.04999999999995</v>
      </c>
      <c r="U383" s="616">
        <v>5.1637500000000003</v>
      </c>
      <c r="V383" s="347">
        <v>2.5499999999999998</v>
      </c>
      <c r="W383" s="304"/>
      <c r="X383" s="616">
        <v>2.8000000000000003</v>
      </c>
      <c r="Y383" s="441">
        <v>2.5499999999999998</v>
      </c>
      <c r="Z383" s="460"/>
      <c r="AA383" s="475">
        <v>9.7631875000000008</v>
      </c>
      <c r="AB383" s="524"/>
      <c r="AC383" s="540">
        <v>10.200000000000001</v>
      </c>
      <c r="AD383" s="524" t="s">
        <v>134</v>
      </c>
      <c r="AE383" s="524">
        <v>0</v>
      </c>
      <c r="AF383" s="2">
        <v>6003</v>
      </c>
    </row>
    <row r="384" spans="1:32" ht="30">
      <c r="A384" s="12">
        <v>6004</v>
      </c>
      <c r="B384" s="244"/>
      <c r="C384" s="244" t="s">
        <v>371</v>
      </c>
      <c r="D384" s="125">
        <v>110</v>
      </c>
      <c r="E384" s="112">
        <v>6700</v>
      </c>
      <c r="F384" s="120">
        <v>11.5</v>
      </c>
      <c r="G384" s="219">
        <v>10.5</v>
      </c>
      <c r="H384" s="150">
        <v>9</v>
      </c>
      <c r="I384" s="127">
        <v>13</v>
      </c>
      <c r="J384" s="285">
        <v>100</v>
      </c>
      <c r="K384" s="5" t="s">
        <v>24</v>
      </c>
      <c r="L384" s="85">
        <v>12</v>
      </c>
      <c r="M384" s="404">
        <v>2400</v>
      </c>
      <c r="N384" s="106">
        <v>0.25</v>
      </c>
      <c r="O384" s="424">
        <v>1</v>
      </c>
      <c r="P384" s="85">
        <v>17</v>
      </c>
      <c r="Q384" s="554">
        <v>0.05</v>
      </c>
      <c r="R384" s="553">
        <v>382.8</v>
      </c>
      <c r="S384" s="59">
        <v>119</v>
      </c>
      <c r="T384" s="115">
        <v>691.84999999999991</v>
      </c>
      <c r="U384" s="616">
        <v>5.7700000000000005</v>
      </c>
      <c r="V384" s="127">
        <v>2.7916666666666665</v>
      </c>
      <c r="W384" s="114"/>
      <c r="X384" s="616">
        <v>1.4000000000000001</v>
      </c>
      <c r="Y384" s="69">
        <v>2.7916666666666665</v>
      </c>
      <c r="Z384" s="116"/>
      <c r="AA384" s="149">
        <v>10.681183333333333</v>
      </c>
      <c r="AB384" s="78"/>
      <c r="AC384" s="539">
        <v>13.4</v>
      </c>
      <c r="AD384" s="78" t="s">
        <v>134</v>
      </c>
      <c r="AE384" s="78">
        <v>0</v>
      </c>
      <c r="AF384" s="2">
        <v>6004</v>
      </c>
    </row>
    <row r="385" spans="1:32" ht="30">
      <c r="A385" s="242">
        <v>6005</v>
      </c>
      <c r="B385" s="243"/>
      <c r="C385" s="243" t="s">
        <v>372</v>
      </c>
      <c r="D385" s="281">
        <v>120</v>
      </c>
      <c r="E385" s="271">
        <v>20000</v>
      </c>
      <c r="F385" s="282">
        <v>26</v>
      </c>
      <c r="G385" s="302">
        <v>22</v>
      </c>
      <c r="H385" s="325">
        <v>19</v>
      </c>
      <c r="I385" s="347">
        <v>28</v>
      </c>
      <c r="J385" s="284">
        <v>120</v>
      </c>
      <c r="K385" s="275" t="s">
        <v>24</v>
      </c>
      <c r="L385" s="403">
        <v>12</v>
      </c>
      <c r="M385" s="405">
        <v>3600</v>
      </c>
      <c r="N385" s="420">
        <v>0.25</v>
      </c>
      <c r="O385" s="423">
        <v>0.75</v>
      </c>
      <c r="P385" s="403">
        <v>28</v>
      </c>
      <c r="Q385" s="554">
        <v>0.05</v>
      </c>
      <c r="R385" s="553">
        <v>539.4</v>
      </c>
      <c r="S385" s="84">
        <v>196</v>
      </c>
      <c r="T385" s="430">
        <v>1906</v>
      </c>
      <c r="U385" s="616">
        <v>6.7079999999999993</v>
      </c>
      <c r="V385" s="347">
        <v>4.1666666666666661</v>
      </c>
      <c r="W385" s="304"/>
      <c r="X385" s="616">
        <v>1.4000000000000001</v>
      </c>
      <c r="Y385" s="441">
        <v>4.1666666666666661</v>
      </c>
      <c r="Z385" s="460"/>
      <c r="AA385" s="475">
        <v>22.055</v>
      </c>
      <c r="AB385" s="524"/>
      <c r="AC385" s="540">
        <v>40</v>
      </c>
      <c r="AD385" s="524" t="s">
        <v>134</v>
      </c>
      <c r="AE385" s="524">
        <v>0</v>
      </c>
      <c r="AF385" s="2">
        <v>6005</v>
      </c>
    </row>
    <row r="386" spans="1:32" ht="30">
      <c r="A386" s="12">
        <v>6006</v>
      </c>
      <c r="B386" s="244"/>
      <c r="C386" s="244" t="s">
        <v>373</v>
      </c>
      <c r="D386" s="125"/>
      <c r="E386" s="112">
        <v>3800</v>
      </c>
      <c r="F386" s="120"/>
      <c r="G386" s="219">
        <v>19</v>
      </c>
      <c r="H386" s="150">
        <v>16</v>
      </c>
      <c r="I386" s="127">
        <v>24</v>
      </c>
      <c r="J386" s="285">
        <v>30</v>
      </c>
      <c r="K386" s="5" t="s">
        <v>24</v>
      </c>
      <c r="L386" s="85">
        <v>12</v>
      </c>
      <c r="M386" s="404">
        <v>1500</v>
      </c>
      <c r="N386" s="106">
        <v>0.25</v>
      </c>
      <c r="O386" s="424">
        <v>1.05</v>
      </c>
      <c r="P386" s="85">
        <v>16</v>
      </c>
      <c r="Q386" s="554">
        <v>0.05</v>
      </c>
      <c r="R386" s="553">
        <v>1609.5</v>
      </c>
      <c r="S386" s="59">
        <v>112</v>
      </c>
      <c r="T386" s="115">
        <v>436.90000000000003</v>
      </c>
      <c r="U386" s="616">
        <v>15.354166666666666</v>
      </c>
      <c r="V386" s="127">
        <v>2.66</v>
      </c>
      <c r="W386" s="114"/>
      <c r="X386" s="616">
        <v>1.4000000000000001</v>
      </c>
      <c r="Y386" s="69">
        <v>2.66</v>
      </c>
      <c r="Z386" s="116"/>
      <c r="AA386" s="149">
        <v>18.945666666666671</v>
      </c>
      <c r="AB386" s="78"/>
      <c r="AC386" s="539">
        <v>7.6000000000000005</v>
      </c>
      <c r="AD386" s="78" t="s">
        <v>134</v>
      </c>
      <c r="AE386" s="78">
        <v>0</v>
      </c>
      <c r="AF386" s="2">
        <v>6006</v>
      </c>
    </row>
    <row r="387" spans="1:32" ht="15">
      <c r="A387" s="90"/>
      <c r="B387" s="241"/>
      <c r="C387" s="90"/>
      <c r="D387" s="125"/>
      <c r="E387" s="112"/>
      <c r="F387" s="120"/>
      <c r="G387" s="135"/>
      <c r="H387" s="127"/>
      <c r="I387" s="127"/>
      <c r="J387" s="285"/>
      <c r="K387" s="89"/>
      <c r="L387" s="90"/>
      <c r="M387" s="285"/>
      <c r="N387" s="106" t="s">
        <v>81</v>
      </c>
      <c r="O387" s="424" t="s">
        <v>81</v>
      </c>
      <c r="P387" s="89"/>
      <c r="Q387" s="554">
        <v>0.05</v>
      </c>
      <c r="R387" s="553">
        <v>304.5</v>
      </c>
      <c r="S387" s="59"/>
      <c r="T387" s="115" t="s">
        <v>81</v>
      </c>
      <c r="U387" s="616">
        <v>14.116666666666667</v>
      </c>
      <c r="V387" s="127"/>
      <c r="W387" s="114"/>
      <c r="X387" s="616">
        <v>1.4000000000000001</v>
      </c>
      <c r="Y387" s="62" t="s">
        <v>81</v>
      </c>
      <c r="Z387" s="116"/>
      <c r="AA387" s="149"/>
      <c r="AB387" s="90"/>
      <c r="AC387" s="539" t="s">
        <v>81</v>
      </c>
      <c r="AD387" s="78" t="s">
        <v>81</v>
      </c>
      <c r="AE387" s="78"/>
      <c r="AF387" s="2" t="s">
        <v>81</v>
      </c>
    </row>
    <row r="388" spans="1:32" ht="15">
      <c r="A388" s="238">
        <v>6020</v>
      </c>
      <c r="B388" s="239" t="s">
        <v>83</v>
      </c>
      <c r="C388" s="240" t="s">
        <v>374</v>
      </c>
      <c r="D388" s="263"/>
      <c r="E388" s="264"/>
      <c r="F388" s="265"/>
      <c r="G388" s="266"/>
      <c r="H388" s="267"/>
      <c r="I388" s="267"/>
      <c r="J388" s="268"/>
      <c r="K388" s="268"/>
      <c r="L388" s="263"/>
      <c r="M388" s="268"/>
      <c r="N388" s="419" t="s">
        <v>81</v>
      </c>
      <c r="O388" s="425" t="s">
        <v>81</v>
      </c>
      <c r="P388" s="263"/>
      <c r="Q388" s="554"/>
      <c r="R388" s="553" t="s">
        <v>81</v>
      </c>
      <c r="S388" s="561"/>
      <c r="T388" s="429" t="s">
        <v>81</v>
      </c>
      <c r="U388" s="616"/>
      <c r="V388" s="267"/>
      <c r="W388" s="267"/>
      <c r="X388" s="616"/>
      <c r="Y388" s="440" t="s">
        <v>81</v>
      </c>
      <c r="Z388" s="459"/>
      <c r="AA388" s="472"/>
      <c r="AB388" s="523"/>
      <c r="AC388" s="538" t="s">
        <v>81</v>
      </c>
      <c r="AD388" s="523" t="s">
        <v>81</v>
      </c>
      <c r="AE388" s="523"/>
      <c r="AF388" s="2">
        <v>6020</v>
      </c>
    </row>
    <row r="389" spans="1:32" ht="15">
      <c r="A389" s="90"/>
      <c r="B389" s="241"/>
      <c r="C389" s="241"/>
      <c r="D389" s="68"/>
      <c r="E389" s="61"/>
      <c r="F389" s="276"/>
      <c r="G389" s="89"/>
      <c r="H389" s="89"/>
      <c r="I389" s="89"/>
      <c r="J389" s="105"/>
      <c r="K389" s="105"/>
      <c r="L389" s="89"/>
      <c r="M389" s="105"/>
      <c r="N389" s="106" t="s">
        <v>81</v>
      </c>
      <c r="O389" s="424" t="s">
        <v>81</v>
      </c>
      <c r="P389" s="105"/>
      <c r="Q389" s="552"/>
      <c r="R389" s="553" t="s">
        <v>81</v>
      </c>
      <c r="S389" s="105"/>
      <c r="T389" s="431" t="s">
        <v>81</v>
      </c>
      <c r="U389" s="614"/>
      <c r="V389" s="105"/>
      <c r="W389" s="105"/>
      <c r="X389" s="614"/>
      <c r="Y389" s="62" t="s">
        <v>81</v>
      </c>
      <c r="Z389" s="105"/>
      <c r="AA389" s="105"/>
      <c r="AB389" s="105"/>
      <c r="AC389" s="541" t="s">
        <v>81</v>
      </c>
      <c r="AD389" s="536" t="s">
        <v>81</v>
      </c>
      <c r="AE389" s="105"/>
      <c r="AF389" s="2" t="s">
        <v>81</v>
      </c>
    </row>
    <row r="390" spans="1:32" ht="30">
      <c r="A390" s="242">
        <v>6021</v>
      </c>
      <c r="B390" s="243"/>
      <c r="C390" s="243" t="s">
        <v>375</v>
      </c>
      <c r="D390" s="328">
        <v>2.8</v>
      </c>
      <c r="E390" s="271">
        <v>15000</v>
      </c>
      <c r="F390" s="282">
        <v>78</v>
      </c>
      <c r="G390" s="314">
        <v>28</v>
      </c>
      <c r="H390" s="582">
        <v>23</v>
      </c>
      <c r="I390" s="582">
        <v>35.5</v>
      </c>
      <c r="J390" s="329">
        <v>80</v>
      </c>
      <c r="K390" s="330"/>
      <c r="L390" s="403">
        <v>10</v>
      </c>
      <c r="M390" s="329">
        <v>3000</v>
      </c>
      <c r="N390" s="420">
        <v>0.25</v>
      </c>
      <c r="O390" s="423">
        <v>0.85</v>
      </c>
      <c r="P390" s="403">
        <v>31</v>
      </c>
      <c r="Q390" s="555"/>
      <c r="R390" s="553" t="s">
        <v>81</v>
      </c>
      <c r="S390" s="84">
        <v>217</v>
      </c>
      <c r="T390" s="430">
        <v>1687</v>
      </c>
      <c r="U390" s="555"/>
      <c r="V390" s="582">
        <v>4.25</v>
      </c>
      <c r="W390" s="304"/>
      <c r="X390" s="555"/>
      <c r="Y390" s="448">
        <v>4.25</v>
      </c>
      <c r="Z390" s="460">
        <v>78.03949999999999</v>
      </c>
      <c r="AA390" s="484">
        <v>27.87125</v>
      </c>
      <c r="AB390" s="524"/>
      <c r="AC390" s="540">
        <v>30</v>
      </c>
      <c r="AD390" s="524" t="s">
        <v>229</v>
      </c>
      <c r="AE390" s="524">
        <v>0</v>
      </c>
      <c r="AF390" s="2">
        <v>6021</v>
      </c>
    </row>
    <row r="391" spans="1:32" ht="30">
      <c r="A391" s="12">
        <v>6022</v>
      </c>
      <c r="B391" s="244"/>
      <c r="C391" s="244" t="s">
        <v>376</v>
      </c>
      <c r="D391" s="172">
        <v>2.4</v>
      </c>
      <c r="E391" s="112">
        <v>18500</v>
      </c>
      <c r="F391" s="120">
        <v>81</v>
      </c>
      <c r="G391" s="226">
        <v>34</v>
      </c>
      <c r="H391" s="143">
        <v>28</v>
      </c>
      <c r="I391" s="143">
        <v>43</v>
      </c>
      <c r="J391" s="313">
        <v>80</v>
      </c>
      <c r="K391" s="72"/>
      <c r="L391" s="85">
        <v>10</v>
      </c>
      <c r="M391" s="313">
        <v>3000</v>
      </c>
      <c r="N391" s="106">
        <v>0.25</v>
      </c>
      <c r="O391" s="424">
        <v>0.85</v>
      </c>
      <c r="P391" s="85">
        <v>32</v>
      </c>
      <c r="Q391" s="554">
        <v>0.125</v>
      </c>
      <c r="R391" s="553">
        <v>1442.75</v>
      </c>
      <c r="S391" s="59">
        <v>224</v>
      </c>
      <c r="T391" s="115">
        <v>2037</v>
      </c>
      <c r="U391" s="618">
        <v>21.109375</v>
      </c>
      <c r="V391" s="143">
        <v>5.2416666666666671</v>
      </c>
      <c r="W391" s="114"/>
      <c r="X391" s="620">
        <v>3.5</v>
      </c>
      <c r="Y391" s="67">
        <v>5.2416666666666671</v>
      </c>
      <c r="Z391" s="116">
        <v>81.058999999999997</v>
      </c>
      <c r="AA391" s="163">
        <v>33.774583333333332</v>
      </c>
      <c r="AB391" s="78"/>
      <c r="AC391" s="539">
        <v>37</v>
      </c>
      <c r="AD391" s="78" t="s">
        <v>229</v>
      </c>
      <c r="AE391" s="78">
        <v>0</v>
      </c>
      <c r="AF391" s="2">
        <v>6022</v>
      </c>
    </row>
    <row r="392" spans="1:32" ht="30">
      <c r="A392" s="242">
        <v>6023</v>
      </c>
      <c r="B392" s="243"/>
      <c r="C392" s="243" t="s">
        <v>377</v>
      </c>
      <c r="D392" s="328">
        <v>2.2999999999999998</v>
      </c>
      <c r="E392" s="271">
        <v>22000</v>
      </c>
      <c r="F392" s="282">
        <v>73</v>
      </c>
      <c r="G392" s="314">
        <v>32</v>
      </c>
      <c r="H392" s="582">
        <v>27</v>
      </c>
      <c r="I392" s="582">
        <v>41</v>
      </c>
      <c r="J392" s="329">
        <v>100</v>
      </c>
      <c r="K392" s="330"/>
      <c r="L392" s="403">
        <v>10</v>
      </c>
      <c r="M392" s="329">
        <v>3000</v>
      </c>
      <c r="N392" s="420">
        <v>0.25</v>
      </c>
      <c r="O392" s="423">
        <v>0.7</v>
      </c>
      <c r="P392" s="403">
        <v>32</v>
      </c>
      <c r="Q392" s="554">
        <v>0.125</v>
      </c>
      <c r="R392" s="553">
        <v>1791</v>
      </c>
      <c r="S392" s="84">
        <v>224</v>
      </c>
      <c r="T392" s="430">
        <v>2380</v>
      </c>
      <c r="U392" s="618">
        <v>25.637499999999999</v>
      </c>
      <c r="V392" s="582">
        <v>5.1333333333333329</v>
      </c>
      <c r="W392" s="304"/>
      <c r="X392" s="620">
        <v>3.5</v>
      </c>
      <c r="Y392" s="448">
        <v>5.1333333333333329</v>
      </c>
      <c r="Z392" s="460">
        <v>73.201333333333338</v>
      </c>
      <c r="AA392" s="484">
        <v>31.826666666666668</v>
      </c>
      <c r="AB392" s="524"/>
      <c r="AC392" s="540">
        <v>44</v>
      </c>
      <c r="AD392" s="524" t="s">
        <v>229</v>
      </c>
      <c r="AE392" s="524">
        <v>0</v>
      </c>
      <c r="AF392" s="2">
        <v>6023</v>
      </c>
    </row>
    <row r="393" spans="1:32" ht="45">
      <c r="A393" s="12">
        <v>6024</v>
      </c>
      <c r="B393" s="244"/>
      <c r="C393" s="244" t="s">
        <v>378</v>
      </c>
      <c r="D393" s="172">
        <v>2.1</v>
      </c>
      <c r="E393" s="112">
        <v>26000</v>
      </c>
      <c r="F393" s="120">
        <v>69</v>
      </c>
      <c r="G393" s="226">
        <v>33</v>
      </c>
      <c r="H393" s="143">
        <v>27</v>
      </c>
      <c r="I393" s="143">
        <v>42</v>
      </c>
      <c r="J393" s="313">
        <v>120</v>
      </c>
      <c r="K393" s="72"/>
      <c r="L393" s="85">
        <v>10</v>
      </c>
      <c r="M393" s="313">
        <v>3000</v>
      </c>
      <c r="N393" s="106">
        <v>0.25</v>
      </c>
      <c r="O393" s="424">
        <v>0.6</v>
      </c>
      <c r="P393" s="85">
        <v>57</v>
      </c>
      <c r="Q393" s="554">
        <v>0.125</v>
      </c>
      <c r="R393" s="553">
        <v>2189</v>
      </c>
      <c r="S393" s="59">
        <v>399</v>
      </c>
      <c r="T393" s="115">
        <v>2947</v>
      </c>
      <c r="U393" s="618">
        <v>24.57</v>
      </c>
      <c r="V393" s="143">
        <v>5.1999999999999993</v>
      </c>
      <c r="W393" s="114"/>
      <c r="X393" s="620">
        <v>3.5</v>
      </c>
      <c r="Y393" s="67">
        <v>5.1999999999999993</v>
      </c>
      <c r="Z393" s="116"/>
      <c r="AA393" s="163">
        <v>32.734166666666667</v>
      </c>
      <c r="AB393" s="78"/>
      <c r="AC393" s="539">
        <v>52</v>
      </c>
      <c r="AD393" s="78" t="s">
        <v>229</v>
      </c>
      <c r="AE393" s="78">
        <v>0</v>
      </c>
      <c r="AF393" s="2">
        <v>6024</v>
      </c>
    </row>
    <row r="394" spans="1:32" ht="45">
      <c r="A394" s="242">
        <v>6025</v>
      </c>
      <c r="B394" s="243"/>
      <c r="C394" s="243" t="s">
        <v>379</v>
      </c>
      <c r="D394" s="328">
        <v>1.7</v>
      </c>
      <c r="E394" s="271">
        <v>35000</v>
      </c>
      <c r="F394" s="282">
        <v>59</v>
      </c>
      <c r="G394" s="314">
        <v>35</v>
      </c>
      <c r="H394" s="582">
        <v>29</v>
      </c>
      <c r="I394" s="582">
        <v>44</v>
      </c>
      <c r="J394" s="329">
        <v>150</v>
      </c>
      <c r="K394" s="330"/>
      <c r="L394" s="403">
        <v>10</v>
      </c>
      <c r="M394" s="329">
        <v>3000</v>
      </c>
      <c r="N394" s="420">
        <v>0.25</v>
      </c>
      <c r="O394" s="423">
        <v>0.5</v>
      </c>
      <c r="P394" s="403">
        <v>61</v>
      </c>
      <c r="Q394" s="554">
        <v>0.125</v>
      </c>
      <c r="R394" s="553">
        <v>2686.5</v>
      </c>
      <c r="S394" s="84">
        <v>427</v>
      </c>
      <c r="T394" s="430">
        <v>3857</v>
      </c>
      <c r="U394" s="618">
        <v>26.162500000000001</v>
      </c>
      <c r="V394" s="582">
        <v>5.833333333333333</v>
      </c>
      <c r="W394" s="304"/>
      <c r="X394" s="620">
        <v>3.5</v>
      </c>
      <c r="Y394" s="448">
        <v>5.833333333333333</v>
      </c>
      <c r="Z394" s="460"/>
      <c r="AA394" s="484">
        <v>34.701333333333338</v>
      </c>
      <c r="AB394" s="524"/>
      <c r="AC394" s="540">
        <v>70</v>
      </c>
      <c r="AD394" s="524" t="s">
        <v>229</v>
      </c>
      <c r="AE394" s="524">
        <v>0</v>
      </c>
      <c r="AF394" s="2">
        <v>6025</v>
      </c>
    </row>
    <row r="395" spans="1:32" ht="45">
      <c r="A395" s="12">
        <v>6026</v>
      </c>
      <c r="B395" s="244"/>
      <c r="C395" s="244" t="s">
        <v>380</v>
      </c>
      <c r="D395" s="172">
        <v>1.6</v>
      </c>
      <c r="E395" s="112">
        <v>24000</v>
      </c>
      <c r="F395" s="120">
        <v>40</v>
      </c>
      <c r="G395" s="226">
        <v>25</v>
      </c>
      <c r="H395" s="143"/>
      <c r="I395" s="143">
        <v>32</v>
      </c>
      <c r="J395" s="313">
        <v>150</v>
      </c>
      <c r="K395" s="72"/>
      <c r="L395" s="85">
        <v>10</v>
      </c>
      <c r="M395" s="313">
        <v>3500</v>
      </c>
      <c r="N395" s="106">
        <v>0.25</v>
      </c>
      <c r="O395" s="424">
        <v>0.55000000000000004</v>
      </c>
      <c r="P395" s="85">
        <v>70</v>
      </c>
      <c r="Q395" s="554">
        <v>0.125</v>
      </c>
      <c r="R395" s="553">
        <v>3383</v>
      </c>
      <c r="S395" s="59">
        <v>490</v>
      </c>
      <c r="T395" s="115">
        <v>2842</v>
      </c>
      <c r="U395" s="618">
        <v>25.853333333333332</v>
      </c>
      <c r="V395" s="143">
        <v>3.7714285714285714</v>
      </c>
      <c r="W395" s="114"/>
      <c r="X395" s="620">
        <v>3.5</v>
      </c>
      <c r="Y395" s="67">
        <v>3.7714285714285714</v>
      </c>
      <c r="Z395" s="116"/>
      <c r="AA395" s="163">
        <v>24.989904761904764</v>
      </c>
      <c r="AB395" s="78"/>
      <c r="AC395" s="539">
        <v>48</v>
      </c>
      <c r="AD395" s="78" t="s">
        <v>229</v>
      </c>
      <c r="AE395" s="78">
        <v>0</v>
      </c>
      <c r="AF395" s="2">
        <v>6026</v>
      </c>
    </row>
    <row r="396" spans="1:32" ht="30">
      <c r="A396" s="242">
        <v>6027</v>
      </c>
      <c r="B396" s="243"/>
      <c r="C396" s="243" t="s">
        <v>381</v>
      </c>
      <c r="D396" s="328">
        <v>1.4</v>
      </c>
      <c r="E396" s="271">
        <v>35000</v>
      </c>
      <c r="F396" s="282">
        <v>34</v>
      </c>
      <c r="G396" s="314">
        <v>24</v>
      </c>
      <c r="H396" s="582"/>
      <c r="I396" s="582">
        <v>31</v>
      </c>
      <c r="J396" s="593">
        <v>250</v>
      </c>
      <c r="K396" s="330"/>
      <c r="L396" s="403">
        <v>10</v>
      </c>
      <c r="M396" s="329">
        <v>4000</v>
      </c>
      <c r="N396" s="420">
        <v>0.1</v>
      </c>
      <c r="O396" s="423">
        <v>0.4</v>
      </c>
      <c r="P396" s="403">
        <v>106</v>
      </c>
      <c r="Q396" s="557">
        <v>0.125</v>
      </c>
      <c r="R396" s="553">
        <v>2089.5</v>
      </c>
      <c r="S396" s="84">
        <v>742</v>
      </c>
      <c r="T396" s="430">
        <v>4634</v>
      </c>
      <c r="U396" s="618">
        <v>17.476666666666667</v>
      </c>
      <c r="V396" s="582">
        <v>3.5</v>
      </c>
      <c r="W396" s="304"/>
      <c r="X396" s="620">
        <v>3.5</v>
      </c>
      <c r="Y396" s="448">
        <v>3.5</v>
      </c>
      <c r="Z396" s="460"/>
      <c r="AA396" s="484">
        <v>24.239600000000003</v>
      </c>
      <c r="AB396" s="524"/>
      <c r="AC396" s="540">
        <v>70</v>
      </c>
      <c r="AD396" s="524" t="s">
        <v>229</v>
      </c>
      <c r="AE396" s="524">
        <v>0</v>
      </c>
      <c r="AF396" s="2">
        <v>6027</v>
      </c>
    </row>
    <row r="397" spans="1:32" ht="30">
      <c r="A397" s="12">
        <v>6028</v>
      </c>
      <c r="B397" s="244"/>
      <c r="C397" s="244" t="s">
        <v>382</v>
      </c>
      <c r="D397" s="172">
        <v>1.3</v>
      </c>
      <c r="E397" s="112">
        <v>46000</v>
      </c>
      <c r="F397" s="120">
        <v>35</v>
      </c>
      <c r="G397" s="226">
        <v>27</v>
      </c>
      <c r="H397" s="143"/>
      <c r="I397" s="143">
        <v>35</v>
      </c>
      <c r="J397" s="313">
        <v>300</v>
      </c>
      <c r="K397" s="72"/>
      <c r="L397" s="85">
        <v>10</v>
      </c>
      <c r="M397" s="313">
        <v>4000</v>
      </c>
      <c r="N397" s="106">
        <v>0.1</v>
      </c>
      <c r="O397" s="424">
        <v>0.4</v>
      </c>
      <c r="P397" s="85">
        <v>132</v>
      </c>
      <c r="Q397" s="557">
        <v>0.05</v>
      </c>
      <c r="R397" s="553">
        <v>3821.6</v>
      </c>
      <c r="S397" s="59">
        <v>924</v>
      </c>
      <c r="T397" s="115">
        <v>6039.2</v>
      </c>
      <c r="U397" s="618">
        <v>15.438666666666668</v>
      </c>
      <c r="V397" s="143">
        <v>4.6000000000000005</v>
      </c>
      <c r="W397" s="114"/>
      <c r="X397" s="620">
        <v>1.4000000000000001</v>
      </c>
      <c r="Y397" s="67">
        <v>4.6000000000000005</v>
      </c>
      <c r="Z397" s="116"/>
      <c r="AA397" s="163">
        <v>27.203733333333336</v>
      </c>
      <c r="AB397" s="78"/>
      <c r="AC397" s="539">
        <v>92</v>
      </c>
      <c r="AD397" s="78" t="s">
        <v>229</v>
      </c>
      <c r="AE397" s="78">
        <v>0</v>
      </c>
      <c r="AF397" s="2">
        <v>6028</v>
      </c>
    </row>
    <row r="398" spans="1:32" ht="30">
      <c r="A398" s="242">
        <v>6029</v>
      </c>
      <c r="B398" s="243"/>
      <c r="C398" s="243" t="s">
        <v>383</v>
      </c>
      <c r="D398" s="328">
        <v>1.1000000000000001</v>
      </c>
      <c r="E398" s="271">
        <v>72000</v>
      </c>
      <c r="F398" s="282">
        <v>32</v>
      </c>
      <c r="G398" s="314">
        <v>30</v>
      </c>
      <c r="H398" s="582">
        <v>25</v>
      </c>
      <c r="I398" s="582">
        <v>38</v>
      </c>
      <c r="J398" s="329">
        <v>350</v>
      </c>
      <c r="K398" s="330"/>
      <c r="L398" s="403">
        <v>10</v>
      </c>
      <c r="M398" s="329">
        <v>6000</v>
      </c>
      <c r="N398" s="420">
        <v>0.25</v>
      </c>
      <c r="O398" s="423">
        <v>0.4</v>
      </c>
      <c r="P398" s="403">
        <v>94</v>
      </c>
      <c r="Q398" s="557">
        <v>0.05</v>
      </c>
      <c r="R398" s="553">
        <v>4945.6000000000004</v>
      </c>
      <c r="S398" s="84">
        <v>658</v>
      </c>
      <c r="T398" s="430">
        <v>7714</v>
      </c>
      <c r="U398" s="618">
        <v>19.858666666666668</v>
      </c>
      <c r="V398" s="582">
        <v>4.8000000000000007</v>
      </c>
      <c r="W398" s="304"/>
      <c r="X398" s="620">
        <v>1.4000000000000001</v>
      </c>
      <c r="Y398" s="448">
        <v>4.8000000000000007</v>
      </c>
      <c r="Z398" s="460"/>
      <c r="AA398" s="484">
        <v>29.524000000000001</v>
      </c>
      <c r="AB398" s="524"/>
      <c r="AC398" s="540">
        <v>144</v>
      </c>
      <c r="AD398" s="524" t="s">
        <v>229</v>
      </c>
      <c r="AE398" s="524">
        <v>0</v>
      </c>
      <c r="AF398" s="2">
        <v>6029</v>
      </c>
    </row>
    <row r="399" spans="1:32" ht="30">
      <c r="A399" s="12">
        <v>6030</v>
      </c>
      <c r="B399" s="244"/>
      <c r="C399" s="244" t="s">
        <v>384</v>
      </c>
      <c r="D399" s="172">
        <v>1</v>
      </c>
      <c r="E399" s="112">
        <v>76000</v>
      </c>
      <c r="F399" s="120">
        <v>31</v>
      </c>
      <c r="G399" s="226">
        <v>31</v>
      </c>
      <c r="H399" s="143">
        <v>26</v>
      </c>
      <c r="I399" s="143">
        <v>39</v>
      </c>
      <c r="J399" s="313">
        <v>400</v>
      </c>
      <c r="K399" s="72"/>
      <c r="L399" s="85">
        <v>10</v>
      </c>
      <c r="M399" s="313">
        <v>6000</v>
      </c>
      <c r="N399" s="106">
        <v>0.1</v>
      </c>
      <c r="O399" s="424">
        <v>0.4</v>
      </c>
      <c r="P399" s="85">
        <v>107</v>
      </c>
      <c r="Q399" s="557">
        <v>0.05</v>
      </c>
      <c r="R399" s="553">
        <v>6865.5</v>
      </c>
      <c r="S399" s="59">
        <v>749</v>
      </c>
      <c r="T399" s="115">
        <v>9200.2000000000007</v>
      </c>
      <c r="U399" s="618">
        <v>21.89</v>
      </c>
      <c r="V399" s="143">
        <v>5.0666666666666664</v>
      </c>
      <c r="W399" s="114"/>
      <c r="X399" s="620">
        <v>1.4000000000000001</v>
      </c>
      <c r="Y399" s="67">
        <v>5.0666666666666664</v>
      </c>
      <c r="Z399" s="116"/>
      <c r="AA399" s="163">
        <v>30.873883333333339</v>
      </c>
      <c r="AB399" s="78"/>
      <c r="AC399" s="539">
        <v>152</v>
      </c>
      <c r="AD399" s="78" t="s">
        <v>229</v>
      </c>
      <c r="AE399" s="78">
        <v>0</v>
      </c>
      <c r="AF399" s="2">
        <v>6030</v>
      </c>
    </row>
    <row r="400" spans="1:32" ht="30">
      <c r="A400" s="242">
        <v>6031</v>
      </c>
      <c r="B400" s="243"/>
      <c r="C400" s="245" t="s">
        <v>385</v>
      </c>
      <c r="D400" s="328">
        <v>0.8</v>
      </c>
      <c r="E400" s="271">
        <v>104000</v>
      </c>
      <c r="F400" s="282">
        <v>30</v>
      </c>
      <c r="G400" s="314">
        <v>38</v>
      </c>
      <c r="H400" s="582">
        <v>32</v>
      </c>
      <c r="I400" s="582">
        <v>48</v>
      </c>
      <c r="J400" s="329">
        <v>450</v>
      </c>
      <c r="K400" s="330"/>
      <c r="L400" s="403">
        <v>10</v>
      </c>
      <c r="M400" s="329">
        <v>6000</v>
      </c>
      <c r="N400" s="420">
        <v>0.1</v>
      </c>
      <c r="O400" s="423">
        <v>0.4</v>
      </c>
      <c r="P400" s="403">
        <v>120</v>
      </c>
      <c r="Q400" s="557">
        <v>0.05</v>
      </c>
      <c r="R400" s="553">
        <v>8317.6</v>
      </c>
      <c r="S400" s="84">
        <v>840</v>
      </c>
      <c r="T400" s="430">
        <v>12404.8</v>
      </c>
      <c r="U400" s="618">
        <v>23.0365</v>
      </c>
      <c r="V400" s="582">
        <v>6.9333333333333336</v>
      </c>
      <c r="W400" s="304"/>
      <c r="X400" s="620">
        <v>1.4000000000000001</v>
      </c>
      <c r="Y400" s="448">
        <v>6.9333333333333336</v>
      </c>
      <c r="Z400" s="460"/>
      <c r="AA400" s="484">
        <v>37.949511111111114</v>
      </c>
      <c r="AB400" s="524"/>
      <c r="AC400" s="540">
        <v>208</v>
      </c>
      <c r="AD400" s="524" t="s">
        <v>229</v>
      </c>
      <c r="AE400" s="524">
        <v>0</v>
      </c>
      <c r="AF400" s="2">
        <v>6031</v>
      </c>
    </row>
    <row r="401" spans="1:32" ht="15">
      <c r="A401" s="90"/>
      <c r="B401" s="241"/>
      <c r="C401" s="253"/>
      <c r="D401" s="68"/>
      <c r="E401" s="61"/>
      <c r="F401" s="276"/>
      <c r="G401" s="153"/>
      <c r="H401" s="143"/>
      <c r="I401" s="143"/>
      <c r="J401" s="331"/>
      <c r="K401" s="105"/>
      <c r="L401" s="89"/>
      <c r="M401" s="313"/>
      <c r="N401" s="106" t="s">
        <v>81</v>
      </c>
      <c r="O401" s="424" t="s">
        <v>81</v>
      </c>
      <c r="P401" s="105"/>
      <c r="Q401" s="557">
        <v>0.05</v>
      </c>
      <c r="R401" s="553">
        <v>11127.6</v>
      </c>
      <c r="S401" s="59"/>
      <c r="T401" s="431" t="s">
        <v>81</v>
      </c>
      <c r="U401" s="618">
        <v>27.034666666666666</v>
      </c>
      <c r="V401" s="435"/>
      <c r="W401" s="433"/>
      <c r="X401" s="620">
        <v>1.4000000000000001</v>
      </c>
      <c r="Y401" s="62" t="s">
        <v>81</v>
      </c>
      <c r="Z401" s="198"/>
      <c r="AA401" s="489"/>
      <c r="AB401" s="105"/>
      <c r="AC401" s="541" t="s">
        <v>81</v>
      </c>
      <c r="AD401" s="536" t="s">
        <v>81</v>
      </c>
      <c r="AE401" s="536"/>
      <c r="AF401" s="2" t="s">
        <v>81</v>
      </c>
    </row>
    <row r="402" spans="1:32" ht="28.5">
      <c r="A402" s="238">
        <v>6040</v>
      </c>
      <c r="B402" s="239"/>
      <c r="C402" s="240" t="s">
        <v>386</v>
      </c>
      <c r="D402" s="263"/>
      <c r="E402" s="264"/>
      <c r="F402" s="265"/>
      <c r="G402" s="266"/>
      <c r="H402" s="267"/>
      <c r="I402" s="267"/>
      <c r="J402" s="268"/>
      <c r="K402" s="268"/>
      <c r="L402" s="263"/>
      <c r="M402" s="268"/>
      <c r="N402" s="419" t="s">
        <v>81</v>
      </c>
      <c r="O402" s="425" t="s">
        <v>81</v>
      </c>
      <c r="P402" s="263"/>
      <c r="Q402" s="554"/>
      <c r="R402" s="553" t="s">
        <v>81</v>
      </c>
      <c r="S402" s="561"/>
      <c r="T402" s="429" t="s">
        <v>81</v>
      </c>
      <c r="U402" s="620"/>
      <c r="V402" s="267"/>
      <c r="W402" s="267"/>
      <c r="X402" s="620"/>
      <c r="Y402" s="440" t="s">
        <v>81</v>
      </c>
      <c r="Z402" s="459"/>
      <c r="AA402" s="472"/>
      <c r="AB402" s="523"/>
      <c r="AC402" s="538" t="s">
        <v>81</v>
      </c>
      <c r="AD402" s="523" t="s">
        <v>81</v>
      </c>
      <c r="AE402" s="523"/>
      <c r="AF402" s="2">
        <v>6040</v>
      </c>
    </row>
    <row r="403" spans="1:32" ht="15">
      <c r="A403" s="90"/>
      <c r="B403" s="241"/>
      <c r="C403" s="241"/>
      <c r="D403" s="68"/>
      <c r="E403" s="61"/>
      <c r="F403" s="276"/>
      <c r="G403" s="153"/>
      <c r="H403" s="143"/>
      <c r="I403" s="143"/>
      <c r="J403" s="331"/>
      <c r="K403" s="105"/>
      <c r="L403" s="89"/>
      <c r="M403" s="331"/>
      <c r="N403" s="106" t="s">
        <v>81</v>
      </c>
      <c r="O403" s="424" t="s">
        <v>81</v>
      </c>
      <c r="P403" s="105"/>
      <c r="Q403" s="552"/>
      <c r="R403" s="553" t="s">
        <v>81</v>
      </c>
      <c r="S403" s="59"/>
      <c r="T403" s="431" t="s">
        <v>81</v>
      </c>
      <c r="U403" s="614"/>
      <c r="V403" s="435"/>
      <c r="W403" s="433"/>
      <c r="X403" s="614"/>
      <c r="Y403" s="62" t="s">
        <v>81</v>
      </c>
      <c r="Z403" s="198"/>
      <c r="AA403" s="489"/>
      <c r="AB403" s="105"/>
      <c r="AC403" s="541" t="s">
        <v>81</v>
      </c>
      <c r="AD403" s="536" t="s">
        <v>81</v>
      </c>
      <c r="AE403" s="536"/>
      <c r="AF403" s="2" t="s">
        <v>81</v>
      </c>
    </row>
    <row r="404" spans="1:32" ht="45">
      <c r="A404" s="242">
        <v>6041</v>
      </c>
      <c r="B404" s="243"/>
      <c r="C404" s="243" t="s">
        <v>387</v>
      </c>
      <c r="D404" s="332">
        <v>13</v>
      </c>
      <c r="E404" s="271">
        <v>15000</v>
      </c>
      <c r="F404" s="278">
        <v>30</v>
      </c>
      <c r="G404" s="333">
        <v>2.2999999999999998</v>
      </c>
      <c r="H404" s="304">
        <v>25</v>
      </c>
      <c r="I404" s="304">
        <v>38</v>
      </c>
      <c r="J404" s="274">
        <v>60</v>
      </c>
      <c r="K404" s="275" t="s">
        <v>24</v>
      </c>
      <c r="L404" s="403">
        <v>15</v>
      </c>
      <c r="M404" s="394">
        <v>2000</v>
      </c>
      <c r="N404" s="420">
        <v>0.25</v>
      </c>
      <c r="O404" s="423">
        <v>0.7</v>
      </c>
      <c r="P404" s="403">
        <v>30</v>
      </c>
      <c r="Q404" s="554"/>
      <c r="R404" s="553" t="s">
        <v>81</v>
      </c>
      <c r="S404" s="84">
        <v>210</v>
      </c>
      <c r="T404" s="430">
        <v>1305</v>
      </c>
      <c r="U404" s="620"/>
      <c r="V404" s="304">
        <v>5.25</v>
      </c>
      <c r="W404" s="304"/>
      <c r="X404" s="620"/>
      <c r="Y404" s="439">
        <v>5.25</v>
      </c>
      <c r="Z404" s="460">
        <v>29.700000000000003</v>
      </c>
      <c r="AA404" s="490">
        <v>2.2846153846153849</v>
      </c>
      <c r="AB404" s="524"/>
      <c r="AC404" s="540">
        <v>30</v>
      </c>
      <c r="AD404" s="524" t="s">
        <v>82</v>
      </c>
      <c r="AE404" s="524">
        <v>0</v>
      </c>
      <c r="AF404" s="2">
        <v>6041</v>
      </c>
    </row>
    <row r="405" spans="1:32" ht="45">
      <c r="A405" s="12">
        <v>6042</v>
      </c>
      <c r="B405" s="244"/>
      <c r="C405" s="244" t="s">
        <v>388</v>
      </c>
      <c r="D405" s="154">
        <v>13</v>
      </c>
      <c r="E405" s="112">
        <v>25000</v>
      </c>
      <c r="F405" s="213">
        <v>40</v>
      </c>
      <c r="G405" s="155">
        <v>3.1</v>
      </c>
      <c r="H405" s="114">
        <v>34</v>
      </c>
      <c r="I405" s="114">
        <v>51</v>
      </c>
      <c r="J405" s="269">
        <v>80</v>
      </c>
      <c r="K405" s="5" t="s">
        <v>24</v>
      </c>
      <c r="L405" s="85">
        <v>15</v>
      </c>
      <c r="M405" s="395">
        <v>2000</v>
      </c>
      <c r="N405" s="106">
        <v>0.1</v>
      </c>
      <c r="O405" s="424">
        <v>0.5</v>
      </c>
      <c r="P405" s="85">
        <v>57</v>
      </c>
      <c r="Q405" s="554">
        <v>0.05</v>
      </c>
      <c r="R405" s="553">
        <v>1117.5</v>
      </c>
      <c r="S405" s="59">
        <v>399</v>
      </c>
      <c r="T405" s="115">
        <v>2429</v>
      </c>
      <c r="U405" s="615">
        <v>22.625</v>
      </c>
      <c r="V405" s="114">
        <v>6.25</v>
      </c>
      <c r="W405" s="114"/>
      <c r="X405" s="615">
        <v>1.4000000000000001</v>
      </c>
      <c r="Y405" s="62">
        <v>6.25</v>
      </c>
      <c r="Z405" s="116">
        <v>40.27375</v>
      </c>
      <c r="AA405" s="491">
        <v>3.097980769230769</v>
      </c>
      <c r="AB405" s="78"/>
      <c r="AC405" s="539">
        <v>50</v>
      </c>
      <c r="AD405" s="78" t="s">
        <v>82</v>
      </c>
      <c r="AE405" s="78">
        <v>0</v>
      </c>
      <c r="AF405" s="2">
        <v>6042</v>
      </c>
    </row>
    <row r="406" spans="1:32" ht="30">
      <c r="A406" s="242">
        <v>6043</v>
      </c>
      <c r="B406" s="243"/>
      <c r="C406" s="243" t="s">
        <v>389</v>
      </c>
      <c r="D406" s="332">
        <v>13</v>
      </c>
      <c r="E406" s="271">
        <v>25500</v>
      </c>
      <c r="F406" s="278">
        <v>51</v>
      </c>
      <c r="G406" s="333">
        <v>3.9</v>
      </c>
      <c r="H406" s="304">
        <v>43</v>
      </c>
      <c r="I406" s="304">
        <v>65</v>
      </c>
      <c r="J406" s="274">
        <v>60</v>
      </c>
      <c r="K406" s="275" t="s">
        <v>24</v>
      </c>
      <c r="L406" s="403">
        <v>15</v>
      </c>
      <c r="M406" s="394">
        <v>2000</v>
      </c>
      <c r="N406" s="420">
        <v>0.25</v>
      </c>
      <c r="O406" s="423">
        <v>0.7</v>
      </c>
      <c r="P406" s="403">
        <v>57</v>
      </c>
      <c r="Q406" s="554">
        <v>0.05</v>
      </c>
      <c r="R406" s="553">
        <v>1895.2</v>
      </c>
      <c r="S406" s="84">
        <v>399</v>
      </c>
      <c r="T406" s="430">
        <v>2260.5</v>
      </c>
      <c r="U406" s="615">
        <v>29.252499999999998</v>
      </c>
      <c r="V406" s="304">
        <v>8.9249999999999989</v>
      </c>
      <c r="W406" s="304"/>
      <c r="X406" s="615">
        <v>1.4000000000000001</v>
      </c>
      <c r="Y406" s="439">
        <v>8.9249999999999989</v>
      </c>
      <c r="Z406" s="460">
        <v>51.26</v>
      </c>
      <c r="AA406" s="490">
        <v>3.9430769230769229</v>
      </c>
      <c r="AB406" s="524"/>
      <c r="AC406" s="540">
        <v>51</v>
      </c>
      <c r="AD406" s="524" t="s">
        <v>82</v>
      </c>
      <c r="AE406" s="524">
        <v>0</v>
      </c>
      <c r="AF406" s="2">
        <v>6043</v>
      </c>
    </row>
    <row r="407" spans="1:32" ht="15">
      <c r="A407" s="90"/>
      <c r="B407" s="241"/>
      <c r="C407" s="257"/>
      <c r="D407" s="105"/>
      <c r="E407" s="61"/>
      <c r="F407" s="105"/>
      <c r="G407" s="89"/>
      <c r="H407" s="89"/>
      <c r="I407" s="89"/>
      <c r="J407" s="105"/>
      <c r="K407" s="105"/>
      <c r="L407" s="89"/>
      <c r="M407" s="105"/>
      <c r="N407" s="106" t="s">
        <v>81</v>
      </c>
      <c r="O407" s="424" t="s">
        <v>81</v>
      </c>
      <c r="P407" s="105"/>
      <c r="Q407" s="554">
        <v>0.05</v>
      </c>
      <c r="R407" s="553">
        <v>1750.75</v>
      </c>
      <c r="S407" s="59"/>
      <c r="T407" s="431" t="s">
        <v>81</v>
      </c>
      <c r="U407" s="615">
        <v>36.612499999999997</v>
      </c>
      <c r="V407" s="105"/>
      <c r="W407" s="105"/>
      <c r="X407" s="615">
        <v>1.4000000000000001</v>
      </c>
      <c r="Y407" s="62" t="s">
        <v>81</v>
      </c>
      <c r="Z407" s="117"/>
      <c r="AA407" s="117"/>
      <c r="AB407" s="105"/>
      <c r="AC407" s="541" t="s">
        <v>81</v>
      </c>
      <c r="AD407" s="536" t="s">
        <v>81</v>
      </c>
      <c r="AE407" s="536"/>
      <c r="AF407" s="2" t="s">
        <v>81</v>
      </c>
    </row>
    <row r="408" spans="1:32" ht="15">
      <c r="A408" s="238">
        <v>6050</v>
      </c>
      <c r="B408" s="239"/>
      <c r="C408" s="240" t="s">
        <v>390</v>
      </c>
      <c r="D408" s="263"/>
      <c r="E408" s="264"/>
      <c r="F408" s="265"/>
      <c r="G408" s="266"/>
      <c r="H408" s="267"/>
      <c r="I408" s="267"/>
      <c r="J408" s="268"/>
      <c r="K408" s="268"/>
      <c r="L408" s="263"/>
      <c r="M408" s="268"/>
      <c r="N408" s="419" t="s">
        <v>81</v>
      </c>
      <c r="O408" s="425" t="s">
        <v>81</v>
      </c>
      <c r="P408" s="263"/>
      <c r="Q408" s="555"/>
      <c r="R408" s="553" t="s">
        <v>81</v>
      </c>
      <c r="S408" s="561"/>
      <c r="T408" s="429" t="s">
        <v>81</v>
      </c>
      <c r="U408" s="555"/>
      <c r="V408" s="267"/>
      <c r="W408" s="267"/>
      <c r="X408" s="555"/>
      <c r="Y408" s="440" t="s">
        <v>81</v>
      </c>
      <c r="Z408" s="459"/>
      <c r="AA408" s="472"/>
      <c r="AB408" s="523"/>
      <c r="AC408" s="538" t="s">
        <v>81</v>
      </c>
      <c r="AD408" s="523" t="s">
        <v>81</v>
      </c>
      <c r="AE408" s="523"/>
      <c r="AF408" s="2">
        <v>6050</v>
      </c>
    </row>
    <row r="409" spans="1:32" ht="15">
      <c r="A409" s="90"/>
      <c r="B409" s="241"/>
      <c r="C409" s="241"/>
      <c r="D409" s="68"/>
      <c r="E409" s="61"/>
      <c r="F409" s="276"/>
      <c r="G409" s="130"/>
      <c r="H409" s="114"/>
      <c r="I409" s="114"/>
      <c r="J409" s="269"/>
      <c r="K409" s="105"/>
      <c r="L409" s="89"/>
      <c r="M409" s="395"/>
      <c r="N409" s="106" t="s">
        <v>81</v>
      </c>
      <c r="O409" s="424" t="s">
        <v>81</v>
      </c>
      <c r="P409" s="105"/>
      <c r="Q409" s="552"/>
      <c r="R409" s="553" t="s">
        <v>81</v>
      </c>
      <c r="S409" s="59"/>
      <c r="T409" s="431" t="s">
        <v>81</v>
      </c>
      <c r="U409" s="614"/>
      <c r="V409" s="433"/>
      <c r="W409" s="433"/>
      <c r="X409" s="614"/>
      <c r="Y409" s="62" t="s">
        <v>81</v>
      </c>
      <c r="Z409" s="198"/>
      <c r="AA409" s="489"/>
      <c r="AB409" s="105"/>
      <c r="AC409" s="541" t="s">
        <v>81</v>
      </c>
      <c r="AD409" s="536" t="s">
        <v>81</v>
      </c>
      <c r="AE409" s="536"/>
      <c r="AF409" s="2" t="s">
        <v>81</v>
      </c>
    </row>
    <row r="410" spans="1:32" ht="30">
      <c r="A410" s="242">
        <v>6051</v>
      </c>
      <c r="B410" s="243"/>
      <c r="C410" s="243" t="s">
        <v>391</v>
      </c>
      <c r="D410" s="332">
        <v>6</v>
      </c>
      <c r="E410" s="271">
        <v>11000</v>
      </c>
      <c r="F410" s="282">
        <v>13</v>
      </c>
      <c r="G410" s="334">
        <v>2.1</v>
      </c>
      <c r="H410" s="594">
        <v>1.8</v>
      </c>
      <c r="I410" s="594">
        <v>2.7</v>
      </c>
      <c r="J410" s="335">
        <v>800</v>
      </c>
      <c r="K410" s="275" t="s">
        <v>24</v>
      </c>
      <c r="L410" s="403">
        <v>12</v>
      </c>
      <c r="M410" s="358">
        <v>28000</v>
      </c>
      <c r="N410" s="420">
        <v>0.25</v>
      </c>
      <c r="O410" s="423">
        <v>1.1499999999999999</v>
      </c>
      <c r="P410" s="403">
        <v>37</v>
      </c>
      <c r="Q410" s="554"/>
      <c r="R410" s="553" t="s">
        <v>81</v>
      </c>
      <c r="S410" s="84">
        <v>259</v>
      </c>
      <c r="T410" s="430">
        <v>1199.5</v>
      </c>
      <c r="U410" s="615"/>
      <c r="V410" s="594">
        <v>0.45178571428571423</v>
      </c>
      <c r="W410" s="304"/>
      <c r="X410" s="615"/>
      <c r="Y410" s="449">
        <v>0.45178571428571423</v>
      </c>
      <c r="Z410" s="460">
        <v>12.877660714285716</v>
      </c>
      <c r="AA410" s="490">
        <v>2.1462767857142859</v>
      </c>
      <c r="AB410" s="524">
        <v>2</v>
      </c>
      <c r="AC410" s="540">
        <v>22</v>
      </c>
      <c r="AD410" s="524" t="s">
        <v>69</v>
      </c>
      <c r="AE410" s="524">
        <v>0</v>
      </c>
      <c r="AF410" s="2">
        <v>6051</v>
      </c>
    </row>
    <row r="411" spans="1:32" ht="15">
      <c r="A411" s="12">
        <v>6052</v>
      </c>
      <c r="B411" s="244"/>
      <c r="C411" s="244" t="s">
        <v>392</v>
      </c>
      <c r="D411" s="154">
        <v>15</v>
      </c>
      <c r="E411" s="112">
        <v>17000</v>
      </c>
      <c r="F411" s="120">
        <v>38</v>
      </c>
      <c r="G411" s="229">
        <v>2.5</v>
      </c>
      <c r="H411" s="156">
        <v>2.1</v>
      </c>
      <c r="I411" s="156">
        <v>3.2</v>
      </c>
      <c r="J411" s="336">
        <v>1000</v>
      </c>
      <c r="K411" s="5" t="s">
        <v>24</v>
      </c>
      <c r="L411" s="85">
        <v>12</v>
      </c>
      <c r="M411" s="410">
        <v>22000</v>
      </c>
      <c r="N411" s="106">
        <v>0.25</v>
      </c>
      <c r="O411" s="424">
        <v>0.65</v>
      </c>
      <c r="P411" s="85">
        <v>47</v>
      </c>
      <c r="Q411" s="557">
        <v>0.01</v>
      </c>
      <c r="R411" s="553">
        <v>957</v>
      </c>
      <c r="S411" s="59">
        <v>329</v>
      </c>
      <c r="T411" s="115">
        <v>1782.5</v>
      </c>
      <c r="U411" s="621">
        <v>1.5475000000000001</v>
      </c>
      <c r="V411" s="156">
        <v>0.50227272727272732</v>
      </c>
      <c r="W411" s="114"/>
      <c r="X411" s="621">
        <v>0.28000000000000003</v>
      </c>
      <c r="Y411" s="70">
        <v>0.50227272727272732</v>
      </c>
      <c r="Z411" s="116">
        <v>37.698750000000004</v>
      </c>
      <c r="AA411" s="491">
        <v>2.5132500000000002</v>
      </c>
      <c r="AB411" s="78">
        <v>3</v>
      </c>
      <c r="AC411" s="539">
        <v>34</v>
      </c>
      <c r="AD411" s="78" t="s">
        <v>69</v>
      </c>
      <c r="AE411" s="78">
        <v>0</v>
      </c>
      <c r="AF411" s="2">
        <v>6052</v>
      </c>
    </row>
    <row r="412" spans="1:32" ht="15">
      <c r="A412" s="242">
        <v>6053</v>
      </c>
      <c r="B412" s="243"/>
      <c r="C412" s="243" t="s">
        <v>393</v>
      </c>
      <c r="D412" s="332">
        <v>18</v>
      </c>
      <c r="E412" s="271">
        <v>18000</v>
      </c>
      <c r="F412" s="282">
        <v>37</v>
      </c>
      <c r="G412" s="334">
        <v>2.1</v>
      </c>
      <c r="H412" s="594">
        <v>1.7</v>
      </c>
      <c r="I412" s="594">
        <v>2.6</v>
      </c>
      <c r="J412" s="335">
        <v>1300</v>
      </c>
      <c r="K412" s="275" t="s">
        <v>24</v>
      </c>
      <c r="L412" s="403">
        <v>12</v>
      </c>
      <c r="M412" s="358">
        <v>30000</v>
      </c>
      <c r="N412" s="420">
        <v>0.25</v>
      </c>
      <c r="O412" s="423">
        <v>0.65</v>
      </c>
      <c r="P412" s="403">
        <v>58</v>
      </c>
      <c r="Q412" s="557">
        <v>6.6660000000000001E-3</v>
      </c>
      <c r="R412" s="553">
        <v>1392</v>
      </c>
      <c r="S412" s="84">
        <v>406</v>
      </c>
      <c r="T412" s="430">
        <v>1945</v>
      </c>
      <c r="U412" s="621">
        <v>1.7529999999999999</v>
      </c>
      <c r="V412" s="594">
        <v>0.39</v>
      </c>
      <c r="W412" s="304"/>
      <c r="X412" s="621">
        <v>0.18664800000000001</v>
      </c>
      <c r="Y412" s="449">
        <v>0.39</v>
      </c>
      <c r="Z412" s="460">
        <v>37.345846153846161</v>
      </c>
      <c r="AA412" s="490">
        <v>2.0747692307692311</v>
      </c>
      <c r="AB412" s="524">
        <v>4</v>
      </c>
      <c r="AC412" s="540">
        <v>36</v>
      </c>
      <c r="AD412" s="524" t="s">
        <v>69</v>
      </c>
      <c r="AE412" s="524">
        <v>0</v>
      </c>
      <c r="AF412" s="2">
        <v>6053</v>
      </c>
    </row>
    <row r="413" spans="1:32" ht="15">
      <c r="A413" s="12">
        <v>6054</v>
      </c>
      <c r="B413" s="244"/>
      <c r="C413" s="244" t="s">
        <v>394</v>
      </c>
      <c r="D413" s="154">
        <v>19.8</v>
      </c>
      <c r="E413" s="112">
        <v>22000</v>
      </c>
      <c r="F413" s="120">
        <v>38</v>
      </c>
      <c r="G413" s="229">
        <v>1.9</v>
      </c>
      <c r="H413" s="156">
        <v>1.6</v>
      </c>
      <c r="I413" s="156">
        <v>2.4</v>
      </c>
      <c r="J413" s="336">
        <v>1700</v>
      </c>
      <c r="K413" s="5" t="s">
        <v>24</v>
      </c>
      <c r="L413" s="85">
        <v>12</v>
      </c>
      <c r="M413" s="410">
        <v>36000</v>
      </c>
      <c r="N413" s="106">
        <v>0.25</v>
      </c>
      <c r="O413" s="424">
        <v>0.6</v>
      </c>
      <c r="P413" s="85">
        <v>64</v>
      </c>
      <c r="Q413" s="557">
        <v>5.0000000000000001E-3</v>
      </c>
      <c r="R413" s="553">
        <v>1522.5</v>
      </c>
      <c r="S413" s="59">
        <v>448</v>
      </c>
      <c r="T413" s="115">
        <v>2329</v>
      </c>
      <c r="U413" s="621">
        <v>1.5103846153846154</v>
      </c>
      <c r="V413" s="156">
        <v>0.3666666666666667</v>
      </c>
      <c r="W413" s="114"/>
      <c r="X413" s="621">
        <v>0.14000000000000001</v>
      </c>
      <c r="Y413" s="70">
        <v>0.3666666666666667</v>
      </c>
      <c r="Z413" s="116">
        <v>37.824600000000011</v>
      </c>
      <c r="AA413" s="491">
        <v>1.9103333333333337</v>
      </c>
      <c r="AB413" s="78">
        <v>5</v>
      </c>
      <c r="AC413" s="539">
        <v>44</v>
      </c>
      <c r="AD413" s="78" t="s">
        <v>69</v>
      </c>
      <c r="AE413" s="78">
        <v>0</v>
      </c>
      <c r="AF413" s="2">
        <v>6054</v>
      </c>
    </row>
    <row r="414" spans="1:32" ht="15">
      <c r="A414" s="242">
        <v>6055</v>
      </c>
      <c r="B414" s="243"/>
      <c r="C414" s="243" t="s">
        <v>395</v>
      </c>
      <c r="D414" s="332">
        <v>22.2</v>
      </c>
      <c r="E414" s="271">
        <v>24000</v>
      </c>
      <c r="F414" s="282">
        <v>36</v>
      </c>
      <c r="G414" s="334">
        <v>1.6</v>
      </c>
      <c r="H414" s="594">
        <v>1.4</v>
      </c>
      <c r="I414" s="594">
        <v>2.1</v>
      </c>
      <c r="J414" s="335">
        <v>2200</v>
      </c>
      <c r="K414" s="275" t="s">
        <v>24</v>
      </c>
      <c r="L414" s="403">
        <v>12</v>
      </c>
      <c r="M414" s="358">
        <v>50000</v>
      </c>
      <c r="N414" s="420">
        <v>0.25</v>
      </c>
      <c r="O414" s="423">
        <v>0.7</v>
      </c>
      <c r="P414" s="403">
        <v>70</v>
      </c>
      <c r="Q414" s="557">
        <v>4.0000000000000001E-3</v>
      </c>
      <c r="R414" s="553">
        <v>1827</v>
      </c>
      <c r="S414" s="84">
        <v>490</v>
      </c>
      <c r="T414" s="430">
        <v>2542</v>
      </c>
      <c r="U414" s="621">
        <v>1.3629411764705883</v>
      </c>
      <c r="V414" s="594">
        <v>0.33599999999999997</v>
      </c>
      <c r="W414" s="304"/>
      <c r="X414" s="621">
        <v>0.112</v>
      </c>
      <c r="Y414" s="449">
        <v>0.33599999999999997</v>
      </c>
      <c r="Z414" s="460">
        <v>36.421320000000009</v>
      </c>
      <c r="AA414" s="490">
        <v>1.6406000000000003</v>
      </c>
      <c r="AB414" s="524">
        <v>6</v>
      </c>
      <c r="AC414" s="540">
        <v>48</v>
      </c>
      <c r="AD414" s="524" t="s">
        <v>69</v>
      </c>
      <c r="AE414" s="524">
        <v>0</v>
      </c>
      <c r="AF414" s="2">
        <v>6055</v>
      </c>
    </row>
    <row r="415" spans="1:32" ht="15">
      <c r="A415" s="12">
        <v>6056</v>
      </c>
      <c r="B415" s="244"/>
      <c r="C415" s="244" t="s">
        <v>396</v>
      </c>
      <c r="D415" s="154">
        <v>25.8</v>
      </c>
      <c r="E415" s="112">
        <v>34000</v>
      </c>
      <c r="F415" s="120">
        <v>43</v>
      </c>
      <c r="G415" s="229">
        <v>1.7</v>
      </c>
      <c r="H415" s="156">
        <v>1.4</v>
      </c>
      <c r="I415" s="156">
        <v>2.1</v>
      </c>
      <c r="J415" s="336">
        <v>3000</v>
      </c>
      <c r="K415" s="5" t="s">
        <v>24</v>
      </c>
      <c r="L415" s="85">
        <v>12</v>
      </c>
      <c r="M415" s="410">
        <v>75000</v>
      </c>
      <c r="N415" s="106">
        <v>0.25</v>
      </c>
      <c r="O415" s="424">
        <v>0.8</v>
      </c>
      <c r="P415" s="85">
        <v>77</v>
      </c>
      <c r="Q415" s="557">
        <v>3.3333E-3</v>
      </c>
      <c r="R415" s="553">
        <v>2001</v>
      </c>
      <c r="S415" s="59">
        <v>539</v>
      </c>
      <c r="T415" s="115">
        <v>3446</v>
      </c>
      <c r="U415" s="621">
        <v>1.1531818181818181</v>
      </c>
      <c r="V415" s="156">
        <v>0.36266666666666669</v>
      </c>
      <c r="W415" s="114"/>
      <c r="X415" s="621">
        <v>9.3332399999999996E-2</v>
      </c>
      <c r="Y415" s="70">
        <v>0.36266666666666669</v>
      </c>
      <c r="Z415" s="116">
        <v>42.89164000000001</v>
      </c>
      <c r="AA415" s="491">
        <v>1.662466666666667</v>
      </c>
      <c r="AB415" s="78">
        <v>8</v>
      </c>
      <c r="AC415" s="539">
        <v>68</v>
      </c>
      <c r="AD415" s="78" t="s">
        <v>69</v>
      </c>
      <c r="AE415" s="78">
        <v>0</v>
      </c>
      <c r="AF415" s="2">
        <v>6056</v>
      </c>
    </row>
    <row r="416" spans="1:32" ht="15">
      <c r="A416" s="242">
        <v>6057</v>
      </c>
      <c r="B416" s="243"/>
      <c r="C416" s="243" t="s">
        <v>397</v>
      </c>
      <c r="D416" s="332">
        <v>28.5</v>
      </c>
      <c r="E416" s="271">
        <v>43000</v>
      </c>
      <c r="F416" s="282">
        <v>45</v>
      </c>
      <c r="G416" s="334">
        <v>1.6</v>
      </c>
      <c r="H416" s="594">
        <v>1.4</v>
      </c>
      <c r="I416" s="594">
        <v>2</v>
      </c>
      <c r="J416" s="335">
        <v>4000</v>
      </c>
      <c r="K416" s="275" t="s">
        <v>24</v>
      </c>
      <c r="L416" s="403">
        <v>12</v>
      </c>
      <c r="M416" s="358">
        <v>95000</v>
      </c>
      <c r="N416" s="420">
        <v>0.25</v>
      </c>
      <c r="O416" s="423">
        <v>0.8</v>
      </c>
      <c r="P416" s="403">
        <v>95</v>
      </c>
      <c r="Q416" s="557">
        <v>2.5000000000000001E-3</v>
      </c>
      <c r="R416" s="553">
        <v>2784</v>
      </c>
      <c r="S416" s="84">
        <v>665</v>
      </c>
      <c r="T416" s="430">
        <v>4341.5</v>
      </c>
      <c r="U416" s="621">
        <v>1.129</v>
      </c>
      <c r="V416" s="594">
        <v>0.36210526315789476</v>
      </c>
      <c r="W416" s="304"/>
      <c r="X416" s="621">
        <v>7.0000000000000007E-2</v>
      </c>
      <c r="Y416" s="449">
        <v>0.36210526315789476</v>
      </c>
      <c r="Z416" s="460">
        <v>45.378506250000001</v>
      </c>
      <c r="AA416" s="490">
        <v>1.5922282894736843</v>
      </c>
      <c r="AB416" s="524">
        <v>10</v>
      </c>
      <c r="AC416" s="540">
        <v>86</v>
      </c>
      <c r="AD416" s="524" t="s">
        <v>69</v>
      </c>
      <c r="AE416" s="524">
        <v>0</v>
      </c>
      <c r="AF416" s="2">
        <v>6057</v>
      </c>
    </row>
    <row r="417" spans="1:32" ht="15">
      <c r="A417" s="12">
        <v>6058</v>
      </c>
      <c r="B417" s="244"/>
      <c r="C417" s="244" t="s">
        <v>398</v>
      </c>
      <c r="D417" s="154">
        <v>30.6</v>
      </c>
      <c r="E417" s="112">
        <v>47000</v>
      </c>
      <c r="F417" s="120">
        <v>44</v>
      </c>
      <c r="G417" s="229">
        <v>1.4</v>
      </c>
      <c r="H417" s="156">
        <v>1.2</v>
      </c>
      <c r="I417" s="156">
        <v>1.8</v>
      </c>
      <c r="J417" s="336">
        <v>4800</v>
      </c>
      <c r="K417" s="5" t="s">
        <v>24</v>
      </c>
      <c r="L417" s="85">
        <v>12</v>
      </c>
      <c r="M417" s="410">
        <v>115000</v>
      </c>
      <c r="N417" s="106">
        <v>0.25</v>
      </c>
      <c r="O417" s="424">
        <v>0.8</v>
      </c>
      <c r="P417" s="85">
        <v>104</v>
      </c>
      <c r="Q417" s="557">
        <v>2E-3</v>
      </c>
      <c r="R417" s="553">
        <v>3741</v>
      </c>
      <c r="S417" s="59">
        <v>728</v>
      </c>
      <c r="T417" s="115">
        <v>4746.5</v>
      </c>
      <c r="U417" s="621">
        <v>1.123</v>
      </c>
      <c r="V417" s="156">
        <v>0.32695652173913048</v>
      </c>
      <c r="W417" s="114"/>
      <c r="X417" s="621">
        <v>5.6000000000000001E-2</v>
      </c>
      <c r="Y417" s="70">
        <v>0.32695652173913048</v>
      </c>
      <c r="Z417" s="116">
        <v>44.290187771739141</v>
      </c>
      <c r="AA417" s="491">
        <v>1.447391757246377</v>
      </c>
      <c r="AB417" s="78">
        <v>12</v>
      </c>
      <c r="AC417" s="539">
        <v>94</v>
      </c>
      <c r="AD417" s="78" t="s">
        <v>69</v>
      </c>
      <c r="AE417" s="78">
        <v>0</v>
      </c>
      <c r="AF417" s="2">
        <v>6058</v>
      </c>
    </row>
    <row r="418" spans="1:32" ht="30">
      <c r="A418" s="242">
        <v>6059</v>
      </c>
      <c r="B418" s="243"/>
      <c r="C418" s="245" t="s">
        <v>399</v>
      </c>
      <c r="D418" s="332">
        <v>25</v>
      </c>
      <c r="E418" s="271">
        <v>4000</v>
      </c>
      <c r="F418" s="282">
        <v>13</v>
      </c>
      <c r="G418" s="334">
        <v>0.5</v>
      </c>
      <c r="H418" s="594">
        <v>0.5</v>
      </c>
      <c r="I418" s="594">
        <v>0.6</v>
      </c>
      <c r="J418" s="335">
        <v>3000</v>
      </c>
      <c r="K418" s="275" t="s">
        <v>24</v>
      </c>
      <c r="L418" s="403">
        <v>12</v>
      </c>
      <c r="M418" s="358">
        <v>50000</v>
      </c>
      <c r="N418" s="420">
        <v>0.1</v>
      </c>
      <c r="O418" s="423">
        <v>4.5</v>
      </c>
      <c r="P418" s="403"/>
      <c r="Q418" s="557">
        <v>1.6666000000000001E-3</v>
      </c>
      <c r="R418" s="553">
        <v>4002</v>
      </c>
      <c r="S418" s="84">
        <v>0</v>
      </c>
      <c r="T418" s="430">
        <v>384.8</v>
      </c>
      <c r="U418" s="621">
        <v>1.0045833333333334</v>
      </c>
      <c r="V418" s="594">
        <v>0.36</v>
      </c>
      <c r="W418" s="304"/>
      <c r="X418" s="621">
        <v>4.6664799999999999E-2</v>
      </c>
      <c r="Y418" s="449">
        <v>0.36</v>
      </c>
      <c r="Z418" s="460">
        <v>13.427333333333333</v>
      </c>
      <c r="AA418" s="490">
        <v>0.53709333333333331</v>
      </c>
      <c r="AB418" s="524"/>
      <c r="AC418" s="540">
        <v>8</v>
      </c>
      <c r="AD418" s="524" t="s">
        <v>69</v>
      </c>
      <c r="AE418" s="524">
        <v>0</v>
      </c>
      <c r="AF418" s="2">
        <v>6059</v>
      </c>
    </row>
    <row r="419" spans="1:32" ht="15">
      <c r="A419" s="90"/>
      <c r="B419" s="241"/>
      <c r="C419" s="241"/>
      <c r="D419" s="68"/>
      <c r="E419" s="61"/>
      <c r="F419" s="120"/>
      <c r="G419" s="130"/>
      <c r="H419" s="114"/>
      <c r="I419" s="114"/>
      <c r="J419" s="269"/>
      <c r="K419" s="105"/>
      <c r="L419" s="89"/>
      <c r="M419" s="395"/>
      <c r="N419" s="106" t="s">
        <v>81</v>
      </c>
      <c r="O419" s="424" t="s">
        <v>81</v>
      </c>
      <c r="P419" s="105"/>
      <c r="Q419" s="557">
        <v>0.01</v>
      </c>
      <c r="R419" s="553">
        <v>428.55999999999995</v>
      </c>
      <c r="S419" s="59"/>
      <c r="T419" s="431" t="s">
        <v>81</v>
      </c>
      <c r="U419" s="621">
        <v>0.14578666666666665</v>
      </c>
      <c r="V419" s="433"/>
      <c r="W419" s="433"/>
      <c r="X419" s="621">
        <v>0.28000000000000003</v>
      </c>
      <c r="Y419" s="62" t="s">
        <v>81</v>
      </c>
      <c r="Z419" s="198"/>
      <c r="AA419" s="489"/>
      <c r="AB419" s="105"/>
      <c r="AC419" s="541" t="s">
        <v>81</v>
      </c>
      <c r="AD419" s="536" t="s">
        <v>81</v>
      </c>
      <c r="AE419" s="536"/>
      <c r="AF419" s="2" t="s">
        <v>81</v>
      </c>
    </row>
    <row r="420" spans="1:32" ht="15">
      <c r="A420" s="238">
        <v>6070</v>
      </c>
      <c r="B420" s="239"/>
      <c r="C420" s="240" t="s">
        <v>400</v>
      </c>
      <c r="D420" s="263"/>
      <c r="E420" s="264"/>
      <c r="F420" s="265"/>
      <c r="G420" s="266"/>
      <c r="H420" s="267"/>
      <c r="I420" s="267"/>
      <c r="J420" s="268"/>
      <c r="K420" s="268"/>
      <c r="L420" s="263"/>
      <c r="M420" s="268"/>
      <c r="N420" s="419" t="s">
        <v>81</v>
      </c>
      <c r="O420" s="425" t="s">
        <v>81</v>
      </c>
      <c r="P420" s="263"/>
      <c r="Q420" s="554"/>
      <c r="R420" s="553" t="s">
        <v>81</v>
      </c>
      <c r="S420" s="561"/>
      <c r="T420" s="429" t="s">
        <v>81</v>
      </c>
      <c r="U420" s="615"/>
      <c r="V420" s="267"/>
      <c r="W420" s="267"/>
      <c r="X420" s="615"/>
      <c r="Y420" s="440" t="s">
        <v>81</v>
      </c>
      <c r="Z420" s="459"/>
      <c r="AA420" s="472"/>
      <c r="AB420" s="523"/>
      <c r="AC420" s="538" t="s">
        <v>81</v>
      </c>
      <c r="AD420" s="523" t="s">
        <v>81</v>
      </c>
      <c r="AE420" s="523"/>
      <c r="AF420" s="2">
        <v>6070</v>
      </c>
    </row>
    <row r="421" spans="1:32" ht="15">
      <c r="A421" s="90"/>
      <c r="B421" s="241"/>
      <c r="C421" s="241"/>
      <c r="D421" s="68"/>
      <c r="E421" s="61"/>
      <c r="F421" s="120"/>
      <c r="G421" s="130"/>
      <c r="H421" s="114"/>
      <c r="I421" s="114"/>
      <c r="J421" s="269"/>
      <c r="K421" s="105"/>
      <c r="L421" s="89"/>
      <c r="M421" s="395"/>
      <c r="N421" s="106" t="s">
        <v>81</v>
      </c>
      <c r="O421" s="424" t="s">
        <v>81</v>
      </c>
      <c r="P421" s="105"/>
      <c r="Q421" s="552"/>
      <c r="R421" s="553" t="s">
        <v>81</v>
      </c>
      <c r="S421" s="59"/>
      <c r="T421" s="431" t="s">
        <v>81</v>
      </c>
      <c r="U421" s="614"/>
      <c r="V421" s="433"/>
      <c r="W421" s="433"/>
      <c r="X421" s="614"/>
      <c r="Y421" s="62" t="s">
        <v>81</v>
      </c>
      <c r="Z421" s="198"/>
      <c r="AA421" s="489"/>
      <c r="AB421" s="105"/>
      <c r="AC421" s="541" t="s">
        <v>81</v>
      </c>
      <c r="AD421" s="536" t="s">
        <v>81</v>
      </c>
      <c r="AE421" s="536"/>
      <c r="AF421" s="2" t="s">
        <v>81</v>
      </c>
    </row>
    <row r="422" spans="1:32" ht="30">
      <c r="A422" s="242">
        <v>6080</v>
      </c>
      <c r="B422" s="243"/>
      <c r="C422" s="243" t="s">
        <v>401</v>
      </c>
      <c r="D422" s="332">
        <v>6</v>
      </c>
      <c r="E422" s="271">
        <v>19500</v>
      </c>
      <c r="F422" s="282">
        <v>22</v>
      </c>
      <c r="G422" s="334">
        <v>3.7</v>
      </c>
      <c r="H422" s="594">
        <v>3.1</v>
      </c>
      <c r="I422" s="594">
        <v>4.5999999999999996</v>
      </c>
      <c r="J422" s="335">
        <v>800</v>
      </c>
      <c r="K422" s="275" t="s">
        <v>24</v>
      </c>
      <c r="L422" s="403">
        <v>12</v>
      </c>
      <c r="M422" s="358">
        <v>24000</v>
      </c>
      <c r="N422" s="420">
        <v>0.25</v>
      </c>
      <c r="O422" s="423">
        <v>1.1499999999999999</v>
      </c>
      <c r="P422" s="403">
        <v>37</v>
      </c>
      <c r="Q422" s="554"/>
      <c r="R422" s="553" t="s">
        <v>81</v>
      </c>
      <c r="S422" s="84">
        <v>259</v>
      </c>
      <c r="T422" s="430">
        <v>1926.25</v>
      </c>
      <c r="U422" s="615"/>
      <c r="V422" s="594">
        <v>0.93437499999999996</v>
      </c>
      <c r="W422" s="304"/>
      <c r="X422" s="615"/>
      <c r="Y422" s="449">
        <v>0.93437499999999996</v>
      </c>
      <c r="Z422" s="460">
        <v>22.0584375</v>
      </c>
      <c r="AA422" s="490">
        <v>3.6764062499999999</v>
      </c>
      <c r="AB422" s="524">
        <v>2</v>
      </c>
      <c r="AC422" s="540">
        <v>39</v>
      </c>
      <c r="AD422" s="524" t="s">
        <v>69</v>
      </c>
      <c r="AE422" s="524">
        <v>0</v>
      </c>
      <c r="AF422" s="2">
        <v>6080</v>
      </c>
    </row>
    <row r="423" spans="1:32" ht="30">
      <c r="A423" s="12">
        <v>6081</v>
      </c>
      <c r="B423" s="244"/>
      <c r="C423" s="244" t="s">
        <v>402</v>
      </c>
      <c r="D423" s="154">
        <v>12</v>
      </c>
      <c r="E423" s="112">
        <v>21500</v>
      </c>
      <c r="F423" s="120">
        <v>37.5</v>
      </c>
      <c r="G423" s="229">
        <v>3.1</v>
      </c>
      <c r="H423" s="156">
        <v>2.7</v>
      </c>
      <c r="I423" s="156">
        <v>3.9</v>
      </c>
      <c r="J423" s="336">
        <v>1000</v>
      </c>
      <c r="K423" s="5" t="s">
        <v>24</v>
      </c>
      <c r="L423" s="85">
        <v>12</v>
      </c>
      <c r="M423" s="410">
        <v>24000</v>
      </c>
      <c r="N423" s="106">
        <v>0.25</v>
      </c>
      <c r="O423" s="424">
        <v>0.8</v>
      </c>
      <c r="P423" s="85">
        <v>40</v>
      </c>
      <c r="Q423" s="557">
        <v>0.01</v>
      </c>
      <c r="R423" s="553">
        <v>1653</v>
      </c>
      <c r="S423" s="59">
        <v>280</v>
      </c>
      <c r="T423" s="115">
        <v>2118.25</v>
      </c>
      <c r="U423" s="621">
        <v>2.4375</v>
      </c>
      <c r="V423" s="156">
        <v>0.71666666666666679</v>
      </c>
      <c r="W423" s="114"/>
      <c r="X423" s="621">
        <v>0.28000000000000003</v>
      </c>
      <c r="Y423" s="70">
        <v>0.71666666666666679</v>
      </c>
      <c r="Z423" s="116">
        <v>37.420900000000003</v>
      </c>
      <c r="AA423" s="491">
        <v>3.1184083333333339</v>
      </c>
      <c r="AB423" s="78">
        <v>3</v>
      </c>
      <c r="AC423" s="539">
        <v>43</v>
      </c>
      <c r="AD423" s="78" t="s">
        <v>69</v>
      </c>
      <c r="AE423" s="78">
        <v>0</v>
      </c>
      <c r="AF423" s="2">
        <v>6081</v>
      </c>
    </row>
    <row r="424" spans="1:32" ht="30">
      <c r="A424" s="242">
        <v>6082</v>
      </c>
      <c r="B424" s="243"/>
      <c r="C424" s="243" t="s">
        <v>403</v>
      </c>
      <c r="D424" s="332">
        <v>15</v>
      </c>
      <c r="E424" s="271">
        <v>22000</v>
      </c>
      <c r="F424" s="282">
        <v>43.5</v>
      </c>
      <c r="G424" s="334">
        <v>2.9</v>
      </c>
      <c r="H424" s="594">
        <v>2.5</v>
      </c>
      <c r="I424" s="594">
        <v>3.7</v>
      </c>
      <c r="J424" s="335">
        <v>1200</v>
      </c>
      <c r="K424" s="275" t="s">
        <v>24</v>
      </c>
      <c r="L424" s="403">
        <v>12</v>
      </c>
      <c r="M424" s="358">
        <v>24000</v>
      </c>
      <c r="N424" s="420">
        <v>0.1</v>
      </c>
      <c r="O424" s="423">
        <v>0.7</v>
      </c>
      <c r="P424" s="403">
        <v>42</v>
      </c>
      <c r="Q424" s="557">
        <v>0.01</v>
      </c>
      <c r="R424" s="553">
        <v>1914</v>
      </c>
      <c r="S424" s="84">
        <v>294</v>
      </c>
      <c r="T424" s="430">
        <v>2410.4</v>
      </c>
      <c r="U424" s="621">
        <v>2.238</v>
      </c>
      <c r="V424" s="594">
        <v>0.64166666666666661</v>
      </c>
      <c r="W424" s="304"/>
      <c r="X424" s="621">
        <v>0.28000000000000003</v>
      </c>
      <c r="Y424" s="449">
        <v>0.64166666666666661</v>
      </c>
      <c r="Z424" s="460">
        <v>43.730500000000006</v>
      </c>
      <c r="AA424" s="490">
        <v>2.9153666666666669</v>
      </c>
      <c r="AB424" s="524">
        <v>3.5</v>
      </c>
      <c r="AC424" s="540">
        <v>44</v>
      </c>
      <c r="AD424" s="524" t="s">
        <v>69</v>
      </c>
      <c r="AE424" s="524">
        <v>0</v>
      </c>
      <c r="AF424" s="2">
        <v>6082</v>
      </c>
    </row>
    <row r="425" spans="1:32" ht="15">
      <c r="A425" s="12">
        <v>6072</v>
      </c>
      <c r="B425" s="244"/>
      <c r="C425" s="244" t="s">
        <v>404</v>
      </c>
      <c r="D425" s="154">
        <v>15</v>
      </c>
      <c r="E425" s="112">
        <v>22500</v>
      </c>
      <c r="F425" s="120">
        <v>50</v>
      </c>
      <c r="G425" s="229">
        <v>3.3</v>
      </c>
      <c r="H425" s="157">
        <v>2.8</v>
      </c>
      <c r="I425" s="156">
        <v>4.0999999999999996</v>
      </c>
      <c r="J425" s="336">
        <v>1000</v>
      </c>
      <c r="K425" s="5" t="s">
        <v>24</v>
      </c>
      <c r="L425" s="85">
        <v>12</v>
      </c>
      <c r="M425" s="410">
        <v>22000</v>
      </c>
      <c r="N425" s="106">
        <v>0.25</v>
      </c>
      <c r="O425" s="424">
        <v>0.75</v>
      </c>
      <c r="P425" s="85">
        <v>47</v>
      </c>
      <c r="Q425" s="557">
        <v>0.01</v>
      </c>
      <c r="R425" s="553">
        <v>2191.5</v>
      </c>
      <c r="S425" s="59">
        <v>329</v>
      </c>
      <c r="T425" s="115">
        <v>2252.75</v>
      </c>
      <c r="U425" s="621">
        <v>2.1087500000000001</v>
      </c>
      <c r="V425" s="156">
        <v>0.76704545454545459</v>
      </c>
      <c r="W425" s="114"/>
      <c r="X425" s="621">
        <v>0.28000000000000003</v>
      </c>
      <c r="Y425" s="70">
        <v>0.76704545454545459</v>
      </c>
      <c r="Z425" s="116">
        <v>49.826625</v>
      </c>
      <c r="AA425" s="491">
        <v>3.3217750000000001</v>
      </c>
      <c r="AB425" s="78">
        <v>3</v>
      </c>
      <c r="AC425" s="539">
        <v>45</v>
      </c>
      <c r="AD425" s="78" t="s">
        <v>69</v>
      </c>
      <c r="AE425" s="78">
        <v>0</v>
      </c>
      <c r="AF425" s="2">
        <v>6072</v>
      </c>
    </row>
    <row r="426" spans="1:32" ht="15">
      <c r="A426" s="242">
        <v>6073</v>
      </c>
      <c r="B426" s="243"/>
      <c r="C426" s="243" t="s">
        <v>405</v>
      </c>
      <c r="D426" s="332">
        <v>18</v>
      </c>
      <c r="E426" s="271">
        <v>24000</v>
      </c>
      <c r="F426" s="282">
        <v>49</v>
      </c>
      <c r="G426" s="334">
        <v>2.7</v>
      </c>
      <c r="H426" s="337">
        <v>2.2999999999999998</v>
      </c>
      <c r="I426" s="594">
        <v>3.4</v>
      </c>
      <c r="J426" s="335">
        <v>1300</v>
      </c>
      <c r="K426" s="275" t="s">
        <v>24</v>
      </c>
      <c r="L426" s="403">
        <v>12</v>
      </c>
      <c r="M426" s="358">
        <v>30000</v>
      </c>
      <c r="N426" s="420">
        <v>0.25</v>
      </c>
      <c r="O426" s="423">
        <v>0.75</v>
      </c>
      <c r="P426" s="403">
        <v>58</v>
      </c>
      <c r="Q426" s="557">
        <v>6.6660000000000001E-3</v>
      </c>
      <c r="R426" s="553">
        <v>1870.5</v>
      </c>
      <c r="S426" s="84">
        <v>406</v>
      </c>
      <c r="T426" s="430">
        <v>2458</v>
      </c>
      <c r="U426" s="621">
        <v>2.2425000000000002</v>
      </c>
      <c r="V426" s="594">
        <v>0.60000000000000009</v>
      </c>
      <c r="W426" s="304"/>
      <c r="X426" s="621">
        <v>0.18664800000000001</v>
      </c>
      <c r="Y426" s="449">
        <v>0.60000000000000009</v>
      </c>
      <c r="Z426" s="460">
        <v>49.317230769230775</v>
      </c>
      <c r="AA426" s="490">
        <v>2.739846153846154</v>
      </c>
      <c r="AB426" s="524">
        <v>4</v>
      </c>
      <c r="AC426" s="540">
        <v>48</v>
      </c>
      <c r="AD426" s="524" t="s">
        <v>69</v>
      </c>
      <c r="AE426" s="524">
        <v>0</v>
      </c>
      <c r="AF426" s="2">
        <v>6073</v>
      </c>
    </row>
    <row r="427" spans="1:32" ht="15">
      <c r="A427" s="12">
        <v>6074</v>
      </c>
      <c r="B427" s="244"/>
      <c r="C427" s="244" t="s">
        <v>406</v>
      </c>
      <c r="D427" s="154">
        <v>19.8</v>
      </c>
      <c r="E427" s="112">
        <v>31000</v>
      </c>
      <c r="F427" s="120">
        <v>53</v>
      </c>
      <c r="G427" s="229">
        <v>2.7</v>
      </c>
      <c r="H427" s="157">
        <v>2.2999999999999998</v>
      </c>
      <c r="I427" s="156">
        <v>3.3</v>
      </c>
      <c r="J427" s="336">
        <v>1700</v>
      </c>
      <c r="K427" s="5" t="s">
        <v>24</v>
      </c>
      <c r="L427" s="85">
        <v>12</v>
      </c>
      <c r="M427" s="410">
        <v>36000</v>
      </c>
      <c r="N427" s="106">
        <v>0.25</v>
      </c>
      <c r="O427" s="424">
        <v>0.7</v>
      </c>
      <c r="P427" s="85">
        <v>64</v>
      </c>
      <c r="Q427" s="557">
        <v>5.0000000000000001E-3</v>
      </c>
      <c r="R427" s="553">
        <v>2088</v>
      </c>
      <c r="S427" s="59">
        <v>448</v>
      </c>
      <c r="T427" s="115">
        <v>3098.5</v>
      </c>
      <c r="U427" s="621">
        <v>1.9553846153846153</v>
      </c>
      <c r="V427" s="156">
        <v>0.60277777777777775</v>
      </c>
      <c r="W427" s="114"/>
      <c r="X427" s="621">
        <v>0.14000000000000001</v>
      </c>
      <c r="Y427" s="70">
        <v>0.60277777777777775</v>
      </c>
      <c r="Z427" s="116">
        <v>52.825752941176482</v>
      </c>
      <c r="AA427" s="491">
        <v>2.6679673202614382</v>
      </c>
      <c r="AB427" s="78">
        <v>5</v>
      </c>
      <c r="AC427" s="539">
        <v>62</v>
      </c>
      <c r="AD427" s="78" t="s">
        <v>69</v>
      </c>
      <c r="AE427" s="78">
        <v>0</v>
      </c>
      <c r="AF427" s="2">
        <v>6074</v>
      </c>
    </row>
    <row r="428" spans="1:32" ht="15">
      <c r="A428" s="242">
        <v>6075</v>
      </c>
      <c r="B428" s="243"/>
      <c r="C428" s="243" t="s">
        <v>407</v>
      </c>
      <c r="D428" s="332">
        <v>22.2</v>
      </c>
      <c r="E428" s="271">
        <v>32000</v>
      </c>
      <c r="F428" s="282">
        <v>48</v>
      </c>
      <c r="G428" s="334">
        <v>2.2000000000000002</v>
      </c>
      <c r="H428" s="337">
        <v>1.9</v>
      </c>
      <c r="I428" s="594">
        <v>2.7</v>
      </c>
      <c r="J428" s="335">
        <v>2200</v>
      </c>
      <c r="K428" s="275" t="s">
        <v>24</v>
      </c>
      <c r="L428" s="403">
        <v>12</v>
      </c>
      <c r="M428" s="358">
        <v>50000</v>
      </c>
      <c r="N428" s="420">
        <v>0.25</v>
      </c>
      <c r="O428" s="423">
        <v>0.8</v>
      </c>
      <c r="P428" s="403">
        <v>70</v>
      </c>
      <c r="Q428" s="557">
        <v>4.0000000000000001E-3</v>
      </c>
      <c r="R428" s="553">
        <v>2523</v>
      </c>
      <c r="S428" s="84">
        <v>490</v>
      </c>
      <c r="T428" s="430">
        <v>3226</v>
      </c>
      <c r="U428" s="621">
        <v>1.7817647058823529</v>
      </c>
      <c r="V428" s="594">
        <v>0.51200000000000001</v>
      </c>
      <c r="W428" s="304"/>
      <c r="X428" s="621">
        <v>0.112</v>
      </c>
      <c r="Y428" s="449">
        <v>0.51200000000000001</v>
      </c>
      <c r="Z428" s="460">
        <v>48.311640000000004</v>
      </c>
      <c r="AA428" s="490">
        <v>2.1762000000000001</v>
      </c>
      <c r="AB428" s="524">
        <v>6</v>
      </c>
      <c r="AC428" s="540">
        <v>64</v>
      </c>
      <c r="AD428" s="524" t="s">
        <v>69</v>
      </c>
      <c r="AE428" s="524">
        <v>0</v>
      </c>
      <c r="AF428" s="2">
        <v>6075</v>
      </c>
    </row>
    <row r="429" spans="1:32" ht="15">
      <c r="A429" s="12">
        <v>6076</v>
      </c>
      <c r="B429" s="244"/>
      <c r="C429" s="244" t="s">
        <v>408</v>
      </c>
      <c r="D429" s="154">
        <v>25.8</v>
      </c>
      <c r="E429" s="112">
        <v>45000</v>
      </c>
      <c r="F429" s="120">
        <v>54</v>
      </c>
      <c r="G429" s="229">
        <v>2.1</v>
      </c>
      <c r="H429" s="156">
        <v>1.8</v>
      </c>
      <c r="I429" s="156">
        <v>2.6</v>
      </c>
      <c r="J429" s="336">
        <v>3200</v>
      </c>
      <c r="K429" s="5" t="s">
        <v>24</v>
      </c>
      <c r="L429" s="85">
        <v>12</v>
      </c>
      <c r="M429" s="410">
        <v>75000</v>
      </c>
      <c r="N429" s="106">
        <v>0.25</v>
      </c>
      <c r="O429" s="424">
        <v>0.9</v>
      </c>
      <c r="P429" s="85">
        <v>77</v>
      </c>
      <c r="Q429" s="557">
        <v>3.3333E-3</v>
      </c>
      <c r="R429" s="553">
        <v>2610</v>
      </c>
      <c r="S429" s="59">
        <v>539</v>
      </c>
      <c r="T429" s="115">
        <v>4386.5</v>
      </c>
      <c r="U429" s="621">
        <v>1.4363636363636363</v>
      </c>
      <c r="V429" s="156">
        <v>0.54</v>
      </c>
      <c r="W429" s="114"/>
      <c r="X429" s="621">
        <v>9.3332399999999996E-2</v>
      </c>
      <c r="Y429" s="70">
        <v>0.54</v>
      </c>
      <c r="Z429" s="116">
        <v>54.227971875000001</v>
      </c>
      <c r="AA429" s="491">
        <v>2.1018593750000001</v>
      </c>
      <c r="AB429" s="78">
        <v>8</v>
      </c>
      <c r="AC429" s="539">
        <v>90</v>
      </c>
      <c r="AD429" s="78" t="s">
        <v>69</v>
      </c>
      <c r="AE429" s="78">
        <v>0</v>
      </c>
      <c r="AF429" s="2">
        <v>6076</v>
      </c>
    </row>
    <row r="430" spans="1:32" ht="15">
      <c r="A430" s="242">
        <v>6077</v>
      </c>
      <c r="B430" s="243"/>
      <c r="C430" s="243" t="s">
        <v>409</v>
      </c>
      <c r="D430" s="332">
        <v>28.5</v>
      </c>
      <c r="E430" s="271">
        <v>53000</v>
      </c>
      <c r="F430" s="282">
        <v>56</v>
      </c>
      <c r="G430" s="334">
        <v>2</v>
      </c>
      <c r="H430" s="594">
        <v>1.7</v>
      </c>
      <c r="I430" s="594">
        <v>2.5</v>
      </c>
      <c r="J430" s="335">
        <v>4000</v>
      </c>
      <c r="K430" s="275" t="s">
        <v>24</v>
      </c>
      <c r="L430" s="403">
        <v>12</v>
      </c>
      <c r="M430" s="358">
        <v>95000</v>
      </c>
      <c r="N430" s="420">
        <v>0.25</v>
      </c>
      <c r="O430" s="423">
        <v>0.9</v>
      </c>
      <c r="P430" s="403">
        <v>95</v>
      </c>
      <c r="Q430" s="557">
        <v>2.5000000000000001E-3</v>
      </c>
      <c r="R430" s="553">
        <v>3567</v>
      </c>
      <c r="S430" s="84">
        <v>665</v>
      </c>
      <c r="T430" s="430">
        <v>5196.5</v>
      </c>
      <c r="U430" s="621">
        <v>1.3087500000000001</v>
      </c>
      <c r="V430" s="594">
        <v>0.50210526315789472</v>
      </c>
      <c r="W430" s="304"/>
      <c r="X430" s="621">
        <v>7.0000000000000007E-2</v>
      </c>
      <c r="Y430" s="449">
        <v>0.50210526315789472</v>
      </c>
      <c r="Z430" s="460">
        <v>56.46856875000001</v>
      </c>
      <c r="AA430" s="490">
        <v>1.9813532894736845</v>
      </c>
      <c r="AB430" s="524">
        <v>10</v>
      </c>
      <c r="AC430" s="540">
        <v>106</v>
      </c>
      <c r="AD430" s="524" t="s">
        <v>69</v>
      </c>
      <c r="AE430" s="524">
        <v>0</v>
      </c>
      <c r="AF430" s="2">
        <v>6077</v>
      </c>
    </row>
    <row r="431" spans="1:32" ht="15">
      <c r="A431" s="12">
        <v>6078</v>
      </c>
      <c r="B431" s="244"/>
      <c r="C431" s="244" t="s">
        <v>410</v>
      </c>
      <c r="D431" s="154">
        <v>30.6</v>
      </c>
      <c r="E431" s="112">
        <v>61000</v>
      </c>
      <c r="F431" s="120">
        <v>58</v>
      </c>
      <c r="G431" s="229">
        <v>1.9</v>
      </c>
      <c r="H431" s="156">
        <v>1.6</v>
      </c>
      <c r="I431" s="156">
        <v>2.2999999999999998</v>
      </c>
      <c r="J431" s="336">
        <v>4800</v>
      </c>
      <c r="K431" s="5" t="s">
        <v>24</v>
      </c>
      <c r="L431" s="85">
        <v>12</v>
      </c>
      <c r="M431" s="410">
        <v>115000</v>
      </c>
      <c r="N431" s="106">
        <v>0.25</v>
      </c>
      <c r="O431" s="424">
        <v>0.9</v>
      </c>
      <c r="P431" s="85">
        <v>104</v>
      </c>
      <c r="Q431" s="557">
        <v>2E-3</v>
      </c>
      <c r="R431" s="553">
        <v>4263</v>
      </c>
      <c r="S431" s="59">
        <v>728</v>
      </c>
      <c r="T431" s="115">
        <v>5943.5</v>
      </c>
      <c r="U431" s="621">
        <v>1.2565</v>
      </c>
      <c r="V431" s="156">
        <v>0.47739130434782612</v>
      </c>
      <c r="W431" s="114"/>
      <c r="X431" s="621">
        <v>5.6000000000000001E-2</v>
      </c>
      <c r="Y431" s="70">
        <v>0.47739130434782612</v>
      </c>
      <c r="Z431" s="116">
        <v>57.747785054347837</v>
      </c>
      <c r="AA431" s="491">
        <v>1.8871825181159423</v>
      </c>
      <c r="AB431" s="78">
        <v>12</v>
      </c>
      <c r="AC431" s="539">
        <v>122</v>
      </c>
      <c r="AD431" s="78" t="s">
        <v>69</v>
      </c>
      <c r="AE431" s="78">
        <v>0</v>
      </c>
      <c r="AF431" s="2">
        <v>6078</v>
      </c>
    </row>
    <row r="432" spans="1:32" ht="15">
      <c r="A432" s="90"/>
      <c r="B432" s="241"/>
      <c r="C432" s="241"/>
      <c r="D432" s="105"/>
      <c r="E432" s="61"/>
      <c r="F432" s="89"/>
      <c r="G432" s="89"/>
      <c r="H432" s="89"/>
      <c r="I432" s="89"/>
      <c r="J432" s="105"/>
      <c r="K432" s="105"/>
      <c r="L432" s="89"/>
      <c r="M432" s="105"/>
      <c r="N432" s="106" t="s">
        <v>81</v>
      </c>
      <c r="O432" s="424" t="s">
        <v>81</v>
      </c>
      <c r="P432" s="105"/>
      <c r="Q432" s="557">
        <v>1.6666000000000001E-3</v>
      </c>
      <c r="R432" s="553">
        <v>5133</v>
      </c>
      <c r="S432" s="105"/>
      <c r="T432" s="431" t="s">
        <v>81</v>
      </c>
      <c r="U432" s="621">
        <v>1.245625</v>
      </c>
      <c r="V432" s="105"/>
      <c r="W432" s="105"/>
      <c r="X432" s="621">
        <v>4.6664799999999999E-2</v>
      </c>
      <c r="Y432" s="62" t="s">
        <v>81</v>
      </c>
      <c r="Z432" s="105"/>
      <c r="AA432" s="105"/>
      <c r="AB432" s="105"/>
      <c r="AC432" s="541" t="s">
        <v>81</v>
      </c>
      <c r="AD432" s="536" t="s">
        <v>81</v>
      </c>
      <c r="AE432" s="105"/>
      <c r="AF432" s="2" t="s">
        <v>81</v>
      </c>
    </row>
    <row r="433" spans="1:32" ht="42.75">
      <c r="A433" s="238">
        <v>6090</v>
      </c>
      <c r="B433" s="239"/>
      <c r="C433" s="240" t="s">
        <v>411</v>
      </c>
      <c r="D433" s="268"/>
      <c r="E433" s="264"/>
      <c r="F433" s="265"/>
      <c r="G433" s="266"/>
      <c r="H433" s="267"/>
      <c r="I433" s="267"/>
      <c r="J433" s="268"/>
      <c r="K433" s="268"/>
      <c r="L433" s="263"/>
      <c r="M433" s="268"/>
      <c r="N433" s="419" t="s">
        <v>81</v>
      </c>
      <c r="O433" s="425" t="s">
        <v>81</v>
      </c>
      <c r="P433" s="263"/>
      <c r="Q433" s="555"/>
      <c r="R433" s="553" t="s">
        <v>81</v>
      </c>
      <c r="S433" s="561"/>
      <c r="T433" s="429" t="s">
        <v>81</v>
      </c>
      <c r="U433" s="555"/>
      <c r="V433" s="267"/>
      <c r="W433" s="267"/>
      <c r="X433" s="555"/>
      <c r="Y433" s="440" t="s">
        <v>81</v>
      </c>
      <c r="Z433" s="459"/>
      <c r="AA433" s="472"/>
      <c r="AB433" s="523"/>
      <c r="AC433" s="538" t="s">
        <v>81</v>
      </c>
      <c r="AD433" s="523" t="s">
        <v>81</v>
      </c>
      <c r="AE433" s="523"/>
      <c r="AF433" s="2">
        <v>6090</v>
      </c>
    </row>
    <row r="434" spans="1:32" ht="15">
      <c r="A434" s="90"/>
      <c r="B434" s="241"/>
      <c r="C434" s="254"/>
      <c r="D434" s="105"/>
      <c r="E434" s="61"/>
      <c r="F434" s="89"/>
      <c r="G434" s="89"/>
      <c r="H434" s="89"/>
      <c r="I434" s="89"/>
      <c r="J434" s="105"/>
      <c r="K434" s="105"/>
      <c r="L434" s="89"/>
      <c r="M434" s="105"/>
      <c r="N434" s="106" t="s">
        <v>81</v>
      </c>
      <c r="O434" s="424" t="s">
        <v>81</v>
      </c>
      <c r="P434" s="105"/>
      <c r="Q434" s="552"/>
      <c r="R434" s="553" t="s">
        <v>81</v>
      </c>
      <c r="S434" s="59"/>
      <c r="T434" s="431" t="s">
        <v>81</v>
      </c>
      <c r="U434" s="614"/>
      <c r="V434" s="105"/>
      <c r="W434" s="105"/>
      <c r="X434" s="614"/>
      <c r="Y434" s="62" t="s">
        <v>81</v>
      </c>
      <c r="Z434" s="117"/>
      <c r="AA434" s="117"/>
      <c r="AB434" s="105"/>
      <c r="AC434" s="541" t="s">
        <v>81</v>
      </c>
      <c r="AD434" s="536" t="s">
        <v>81</v>
      </c>
      <c r="AE434" s="536"/>
      <c r="AF434" s="2" t="s">
        <v>81</v>
      </c>
    </row>
    <row r="435" spans="1:32" ht="60">
      <c r="A435" s="242">
        <v>6096</v>
      </c>
      <c r="B435" s="243"/>
      <c r="C435" s="243" t="s">
        <v>412</v>
      </c>
      <c r="D435" s="332">
        <v>15</v>
      </c>
      <c r="E435" s="271">
        <v>40500</v>
      </c>
      <c r="F435" s="282">
        <v>44.5</v>
      </c>
      <c r="G435" s="334">
        <v>3</v>
      </c>
      <c r="H435" s="594">
        <v>2.5</v>
      </c>
      <c r="I435" s="594">
        <v>3.7</v>
      </c>
      <c r="J435" s="335">
        <v>1800</v>
      </c>
      <c r="K435" s="275" t="s">
        <v>24</v>
      </c>
      <c r="L435" s="403">
        <v>12</v>
      </c>
      <c r="M435" s="358">
        <v>40000</v>
      </c>
      <c r="N435" s="420">
        <v>0.25</v>
      </c>
      <c r="O435" s="423">
        <v>0.6</v>
      </c>
      <c r="P435" s="403">
        <v>45</v>
      </c>
      <c r="Q435" s="555"/>
      <c r="R435" s="553" t="s">
        <v>81</v>
      </c>
      <c r="S435" s="84">
        <v>315</v>
      </c>
      <c r="T435" s="430">
        <v>3777.75</v>
      </c>
      <c r="U435" s="555"/>
      <c r="V435" s="594">
        <v>0.60749999999999993</v>
      </c>
      <c r="W435" s="304"/>
      <c r="X435" s="622"/>
      <c r="Y435" s="449">
        <v>0.60749999999999993</v>
      </c>
      <c r="Z435" s="460">
        <v>44.653125000000003</v>
      </c>
      <c r="AA435" s="490">
        <v>2.9768750000000002</v>
      </c>
      <c r="AB435" s="524">
        <v>3</v>
      </c>
      <c r="AC435" s="540">
        <v>81</v>
      </c>
      <c r="AD435" s="524" t="s">
        <v>69</v>
      </c>
      <c r="AE435" s="524">
        <v>0</v>
      </c>
      <c r="AF435" s="2">
        <v>6096</v>
      </c>
    </row>
    <row r="436" spans="1:32" ht="45">
      <c r="A436" s="12">
        <v>6091</v>
      </c>
      <c r="B436" s="241"/>
      <c r="C436" s="244" t="s">
        <v>413</v>
      </c>
      <c r="D436" s="64">
        <v>19.8</v>
      </c>
      <c r="E436" s="112">
        <v>50000</v>
      </c>
      <c r="F436" s="120">
        <v>46</v>
      </c>
      <c r="G436" s="229">
        <v>2.2999999999999998</v>
      </c>
      <c r="H436" s="157">
        <v>2</v>
      </c>
      <c r="I436" s="156">
        <v>2.9</v>
      </c>
      <c r="J436" s="336">
        <v>3500</v>
      </c>
      <c r="K436" s="5" t="s">
        <v>24</v>
      </c>
      <c r="L436" s="85">
        <v>12</v>
      </c>
      <c r="M436" s="410">
        <v>50000</v>
      </c>
      <c r="N436" s="106">
        <v>0.1</v>
      </c>
      <c r="O436" s="424">
        <v>0.6</v>
      </c>
      <c r="P436" s="85">
        <v>69</v>
      </c>
      <c r="Q436" s="557">
        <v>4.0000000000000001E-3</v>
      </c>
      <c r="R436" s="553">
        <v>4383</v>
      </c>
      <c r="S436" s="59">
        <v>483</v>
      </c>
      <c r="T436" s="115">
        <v>5293</v>
      </c>
      <c r="U436" s="621">
        <v>1.4159999999999999</v>
      </c>
      <c r="V436" s="156">
        <v>0.6</v>
      </c>
      <c r="W436" s="114"/>
      <c r="X436" s="621">
        <v>0.112</v>
      </c>
      <c r="Y436" s="70">
        <v>0.6</v>
      </c>
      <c r="Z436" s="116">
        <v>46.005582857142862</v>
      </c>
      <c r="AA436" s="491">
        <v>2.3235142857142859</v>
      </c>
      <c r="AB436" s="78">
        <v>5</v>
      </c>
      <c r="AC436" s="539">
        <v>100</v>
      </c>
      <c r="AD436" s="78" t="s">
        <v>69</v>
      </c>
      <c r="AE436" s="78">
        <v>0</v>
      </c>
      <c r="AF436" s="2">
        <v>6091</v>
      </c>
    </row>
    <row r="437" spans="1:32" ht="45">
      <c r="A437" s="242">
        <v>6092</v>
      </c>
      <c r="B437" s="248"/>
      <c r="C437" s="243" t="s">
        <v>414</v>
      </c>
      <c r="D437" s="338">
        <v>22.2</v>
      </c>
      <c r="E437" s="271">
        <v>56000</v>
      </c>
      <c r="F437" s="282">
        <v>49</v>
      </c>
      <c r="G437" s="334">
        <v>2.2000000000000002</v>
      </c>
      <c r="H437" s="337">
        <v>1.9</v>
      </c>
      <c r="I437" s="594">
        <v>2.7</v>
      </c>
      <c r="J437" s="335">
        <v>4000</v>
      </c>
      <c r="K437" s="275" t="s">
        <v>24</v>
      </c>
      <c r="L437" s="403">
        <v>12</v>
      </c>
      <c r="M437" s="358">
        <v>60000</v>
      </c>
      <c r="N437" s="420">
        <v>0.1</v>
      </c>
      <c r="O437" s="423">
        <v>0.55000000000000004</v>
      </c>
      <c r="P437" s="403">
        <v>80</v>
      </c>
      <c r="Q437" s="557">
        <v>3.333E-3</v>
      </c>
      <c r="R437" s="553">
        <v>4967.3999999999996</v>
      </c>
      <c r="S437" s="84">
        <v>560</v>
      </c>
      <c r="T437" s="430">
        <v>5947.2</v>
      </c>
      <c r="U437" s="621">
        <v>1.4073499999999999</v>
      </c>
      <c r="V437" s="594">
        <v>0.51333333333333342</v>
      </c>
      <c r="W437" s="304"/>
      <c r="X437" s="621">
        <v>9.3324000000000004E-2</v>
      </c>
      <c r="Y437" s="449">
        <v>0.51333333333333342</v>
      </c>
      <c r="Z437" s="460">
        <v>48.843256000000004</v>
      </c>
      <c r="AA437" s="490">
        <v>2.2001466666666669</v>
      </c>
      <c r="AB437" s="524">
        <v>6</v>
      </c>
      <c r="AC437" s="540">
        <v>112</v>
      </c>
      <c r="AD437" s="524" t="s">
        <v>69</v>
      </c>
      <c r="AE437" s="524">
        <v>0</v>
      </c>
      <c r="AF437" s="2">
        <v>6092</v>
      </c>
    </row>
    <row r="438" spans="1:32" ht="45">
      <c r="A438" s="12">
        <v>6093</v>
      </c>
      <c r="B438" s="241"/>
      <c r="C438" s="244" t="s">
        <v>415</v>
      </c>
      <c r="D438" s="64">
        <v>25.8</v>
      </c>
      <c r="E438" s="112">
        <v>75000</v>
      </c>
      <c r="F438" s="120">
        <v>55</v>
      </c>
      <c r="G438" s="229">
        <v>2.1</v>
      </c>
      <c r="H438" s="156">
        <v>1.8</v>
      </c>
      <c r="I438" s="156">
        <v>2.6</v>
      </c>
      <c r="J438" s="336">
        <v>5500</v>
      </c>
      <c r="K438" s="5" t="s">
        <v>24</v>
      </c>
      <c r="L438" s="85">
        <v>12</v>
      </c>
      <c r="M438" s="410">
        <v>80000</v>
      </c>
      <c r="N438" s="106">
        <v>0.1</v>
      </c>
      <c r="O438" s="424">
        <v>0.55000000000000004</v>
      </c>
      <c r="P438" s="85">
        <v>83</v>
      </c>
      <c r="Q438" s="557">
        <v>2.5000000000000001E-3</v>
      </c>
      <c r="R438" s="553">
        <v>7207.6</v>
      </c>
      <c r="S438" s="59">
        <v>581</v>
      </c>
      <c r="T438" s="115">
        <v>7796</v>
      </c>
      <c r="U438" s="621">
        <v>1.4392</v>
      </c>
      <c r="V438" s="156">
        <v>0.515625</v>
      </c>
      <c r="W438" s="114"/>
      <c r="X438" s="621">
        <v>7.0000000000000007E-2</v>
      </c>
      <c r="Y438" s="70">
        <v>0.515625</v>
      </c>
      <c r="Z438" s="116">
        <v>54.860797500000011</v>
      </c>
      <c r="AA438" s="491">
        <v>2.1263875000000003</v>
      </c>
      <c r="AB438" s="78">
        <v>8</v>
      </c>
      <c r="AC438" s="539">
        <v>150</v>
      </c>
      <c r="AD438" s="78" t="s">
        <v>69</v>
      </c>
      <c r="AE438" s="78">
        <v>0</v>
      </c>
      <c r="AF438" s="2">
        <v>6093</v>
      </c>
    </row>
    <row r="439" spans="1:32" ht="45">
      <c r="A439" s="242">
        <v>6094</v>
      </c>
      <c r="B439" s="248"/>
      <c r="C439" s="243" t="s">
        <v>416</v>
      </c>
      <c r="D439" s="338">
        <v>28.5</v>
      </c>
      <c r="E439" s="271">
        <v>82000</v>
      </c>
      <c r="F439" s="282">
        <v>56</v>
      </c>
      <c r="G439" s="334">
        <v>2</v>
      </c>
      <c r="H439" s="594">
        <v>1.7</v>
      </c>
      <c r="I439" s="594">
        <v>2.5</v>
      </c>
      <c r="J439" s="335">
        <v>6500</v>
      </c>
      <c r="K439" s="275" t="s">
        <v>24</v>
      </c>
      <c r="L439" s="403">
        <v>12</v>
      </c>
      <c r="M439" s="358">
        <v>100000</v>
      </c>
      <c r="N439" s="420">
        <v>0.1</v>
      </c>
      <c r="O439" s="423">
        <v>0.55000000000000004</v>
      </c>
      <c r="P439" s="403">
        <v>123</v>
      </c>
      <c r="Q439" s="557">
        <v>2E-3</v>
      </c>
      <c r="R439" s="553">
        <v>7792</v>
      </c>
      <c r="S439" s="84">
        <v>861</v>
      </c>
      <c r="T439" s="430">
        <v>8749.4</v>
      </c>
      <c r="U439" s="621">
        <v>1.3095384615384615</v>
      </c>
      <c r="V439" s="594">
        <v>0.45100000000000001</v>
      </c>
      <c r="W439" s="304"/>
      <c r="X439" s="621">
        <v>5.6000000000000001E-2</v>
      </c>
      <c r="Y439" s="449">
        <v>0.45100000000000001</v>
      </c>
      <c r="Z439" s="460">
        <v>56.337879230769232</v>
      </c>
      <c r="AA439" s="490">
        <v>1.9767676923076924</v>
      </c>
      <c r="AB439" s="524">
        <v>10</v>
      </c>
      <c r="AC439" s="540">
        <v>164</v>
      </c>
      <c r="AD439" s="524" t="s">
        <v>69</v>
      </c>
      <c r="AE439" s="524">
        <v>0</v>
      </c>
      <c r="AF439" s="2">
        <v>6094</v>
      </c>
    </row>
    <row r="440" spans="1:32" ht="45">
      <c r="A440" s="12">
        <v>6095</v>
      </c>
      <c r="B440" s="241"/>
      <c r="C440" s="244" t="s">
        <v>417</v>
      </c>
      <c r="D440" s="64">
        <v>30.6</v>
      </c>
      <c r="E440" s="112">
        <v>88000</v>
      </c>
      <c r="F440" s="120">
        <v>53</v>
      </c>
      <c r="G440" s="229">
        <v>1.7</v>
      </c>
      <c r="H440" s="156">
        <v>1.5</v>
      </c>
      <c r="I440" s="156">
        <v>2.2000000000000002</v>
      </c>
      <c r="J440" s="336">
        <v>8000</v>
      </c>
      <c r="K440" s="5" t="s">
        <v>24</v>
      </c>
      <c r="L440" s="85">
        <v>12</v>
      </c>
      <c r="M440" s="410">
        <v>120000</v>
      </c>
      <c r="N440" s="106">
        <v>0.1</v>
      </c>
      <c r="O440" s="424">
        <v>0.55000000000000004</v>
      </c>
      <c r="P440" s="85">
        <v>134</v>
      </c>
      <c r="Q440" s="557">
        <v>1.6666700000000001E-3</v>
      </c>
      <c r="R440" s="553">
        <v>8376.4</v>
      </c>
      <c r="S440" s="59">
        <v>938</v>
      </c>
      <c r="T440" s="115">
        <v>9403.6</v>
      </c>
      <c r="U440" s="621">
        <v>1.13855</v>
      </c>
      <c r="V440" s="156">
        <v>0.40333333333333332</v>
      </c>
      <c r="W440" s="114"/>
      <c r="X440" s="621">
        <v>4.6666760000000002E-2</v>
      </c>
      <c r="Y440" s="70">
        <v>0.40333333333333332</v>
      </c>
      <c r="Z440" s="116">
        <v>53.141847000000013</v>
      </c>
      <c r="AA440" s="491">
        <v>1.736661666666667</v>
      </c>
      <c r="AB440" s="78">
        <v>12</v>
      </c>
      <c r="AC440" s="539">
        <v>176</v>
      </c>
      <c r="AD440" s="78" t="s">
        <v>69</v>
      </c>
      <c r="AE440" s="78">
        <v>0</v>
      </c>
      <c r="AF440" s="2">
        <v>6095</v>
      </c>
    </row>
    <row r="441" spans="1:32" ht="15">
      <c r="A441" s="90"/>
      <c r="B441" s="241"/>
      <c r="C441" s="90"/>
      <c r="D441" s="71"/>
      <c r="E441" s="112"/>
      <c r="F441" s="120"/>
      <c r="G441" s="159"/>
      <c r="H441" s="158"/>
      <c r="I441" s="158"/>
      <c r="J441" s="339"/>
      <c r="K441" s="89"/>
      <c r="L441" s="90"/>
      <c r="M441" s="411"/>
      <c r="N441" s="106" t="s">
        <v>81</v>
      </c>
      <c r="O441" s="424" t="s">
        <v>81</v>
      </c>
      <c r="P441" s="89"/>
      <c r="Q441" s="554"/>
      <c r="R441" s="553" t="s">
        <v>81</v>
      </c>
      <c r="S441" s="59"/>
      <c r="T441" s="115" t="s">
        <v>81</v>
      </c>
      <c r="U441" s="622"/>
      <c r="V441" s="158"/>
      <c r="W441" s="114"/>
      <c r="X441" s="622"/>
      <c r="Y441" s="62" t="s">
        <v>81</v>
      </c>
      <c r="Z441" s="116"/>
      <c r="AA441" s="492"/>
      <c r="AB441" s="90"/>
      <c r="AC441" s="539" t="s">
        <v>81</v>
      </c>
      <c r="AD441" s="78" t="s">
        <v>81</v>
      </c>
      <c r="AE441" s="78"/>
      <c r="AF441" s="2" t="s">
        <v>81</v>
      </c>
    </row>
    <row r="442" spans="1:32" ht="42.75">
      <c r="A442" s="238">
        <v>6100</v>
      </c>
      <c r="B442" s="239"/>
      <c r="C442" s="240" t="s">
        <v>418</v>
      </c>
      <c r="D442" s="268"/>
      <c r="E442" s="264"/>
      <c r="F442" s="265"/>
      <c r="G442" s="266"/>
      <c r="H442" s="267"/>
      <c r="I442" s="267"/>
      <c r="J442" s="268"/>
      <c r="K442" s="268"/>
      <c r="L442" s="263"/>
      <c r="M442" s="268"/>
      <c r="N442" s="419" t="s">
        <v>81</v>
      </c>
      <c r="O442" s="425" t="s">
        <v>81</v>
      </c>
      <c r="P442" s="263"/>
      <c r="Q442" s="552"/>
      <c r="R442" s="553" t="s">
        <v>81</v>
      </c>
      <c r="S442" s="561"/>
      <c r="T442" s="429" t="s">
        <v>81</v>
      </c>
      <c r="U442" s="614"/>
      <c r="V442" s="267"/>
      <c r="W442" s="267"/>
      <c r="X442" s="614"/>
      <c r="Y442" s="440" t="s">
        <v>81</v>
      </c>
      <c r="Z442" s="459"/>
      <c r="AA442" s="472"/>
      <c r="AB442" s="523"/>
      <c r="AC442" s="538" t="s">
        <v>81</v>
      </c>
      <c r="AD442" s="523" t="s">
        <v>81</v>
      </c>
      <c r="AE442" s="523"/>
      <c r="AF442" s="2">
        <v>6100</v>
      </c>
    </row>
    <row r="443" spans="1:32" ht="15">
      <c r="A443" s="90"/>
      <c r="B443" s="241"/>
      <c r="C443" s="90"/>
      <c r="D443" s="105"/>
      <c r="E443" s="112"/>
      <c r="F443" s="120"/>
      <c r="G443" s="89"/>
      <c r="H443" s="114"/>
      <c r="I443" s="114"/>
      <c r="J443" s="340"/>
      <c r="K443" s="89"/>
      <c r="L443" s="90"/>
      <c r="M443" s="395"/>
      <c r="N443" s="106" t="s">
        <v>81</v>
      </c>
      <c r="O443" s="424" t="s">
        <v>81</v>
      </c>
      <c r="P443" s="89"/>
      <c r="Q443" s="554"/>
      <c r="R443" s="553" t="s">
        <v>81</v>
      </c>
      <c r="S443" s="59"/>
      <c r="T443" s="115" t="s">
        <v>81</v>
      </c>
      <c r="U443" s="615"/>
      <c r="V443" s="114"/>
      <c r="W443" s="90"/>
      <c r="X443" s="615"/>
      <c r="Y443" s="62" t="s">
        <v>81</v>
      </c>
      <c r="Z443" s="116"/>
      <c r="AA443" s="463"/>
      <c r="AB443" s="90"/>
      <c r="AC443" s="539" t="s">
        <v>81</v>
      </c>
      <c r="AD443" s="78" t="s">
        <v>81</v>
      </c>
      <c r="AE443" s="78"/>
      <c r="AF443" s="2" t="s">
        <v>81</v>
      </c>
    </row>
    <row r="444" spans="1:32" ht="30">
      <c r="A444" s="242">
        <v>6101</v>
      </c>
      <c r="B444" s="243"/>
      <c r="C444" s="243" t="s">
        <v>419</v>
      </c>
      <c r="D444" s="341">
        <v>8</v>
      </c>
      <c r="E444" s="271">
        <v>2900</v>
      </c>
      <c r="F444" s="278">
        <v>14.5</v>
      </c>
      <c r="G444" s="290"/>
      <c r="H444" s="304">
        <v>12</v>
      </c>
      <c r="I444" s="304">
        <v>19</v>
      </c>
      <c r="J444" s="274">
        <v>30</v>
      </c>
      <c r="K444" s="275" t="s">
        <v>24</v>
      </c>
      <c r="L444" s="403">
        <v>15</v>
      </c>
      <c r="M444" s="394">
        <v>1500</v>
      </c>
      <c r="N444" s="420">
        <v>0</v>
      </c>
      <c r="O444" s="423">
        <v>1.5</v>
      </c>
      <c r="P444" s="403">
        <v>9</v>
      </c>
      <c r="Q444" s="554">
        <v>0.05</v>
      </c>
      <c r="R444" s="553">
        <v>254.23333333333335</v>
      </c>
      <c r="S444" s="84">
        <v>63</v>
      </c>
      <c r="T444" s="430">
        <v>314.33333333333337</v>
      </c>
      <c r="U444" s="615">
        <v>10.767777777777779</v>
      </c>
      <c r="V444" s="304">
        <v>2.9</v>
      </c>
      <c r="W444" s="304"/>
      <c r="X444" s="615">
        <v>1.4000000000000001</v>
      </c>
      <c r="Y444" s="439">
        <v>2.9</v>
      </c>
      <c r="Z444" s="460">
        <v>14.715555555555559</v>
      </c>
      <c r="AA444" s="490"/>
      <c r="AB444" s="524"/>
      <c r="AC444" s="540">
        <v>5.8</v>
      </c>
      <c r="AD444" s="524" t="s">
        <v>82</v>
      </c>
      <c r="AE444" s="524">
        <v>0</v>
      </c>
      <c r="AF444" s="2">
        <v>6101</v>
      </c>
    </row>
    <row r="445" spans="1:32" ht="45">
      <c r="A445" s="12">
        <v>6103</v>
      </c>
      <c r="B445" s="244"/>
      <c r="C445" s="244" t="s">
        <v>420</v>
      </c>
      <c r="D445" s="68" t="s">
        <v>24</v>
      </c>
      <c r="E445" s="112">
        <v>14100</v>
      </c>
      <c r="F445" s="213">
        <v>37</v>
      </c>
      <c r="G445" s="130"/>
      <c r="H445" s="114">
        <v>32</v>
      </c>
      <c r="I445" s="114">
        <v>47</v>
      </c>
      <c r="J445" s="269">
        <v>50</v>
      </c>
      <c r="K445" s="5" t="s">
        <v>24</v>
      </c>
      <c r="L445" s="85">
        <v>15</v>
      </c>
      <c r="M445" s="395">
        <v>2000</v>
      </c>
      <c r="N445" s="106">
        <v>0</v>
      </c>
      <c r="O445" s="424">
        <v>1.1499999999999999</v>
      </c>
      <c r="P445" s="85">
        <v>9</v>
      </c>
      <c r="Q445" s="554">
        <v>0.1</v>
      </c>
      <c r="R445" s="553">
        <v>1227.3333333333335</v>
      </c>
      <c r="S445" s="59">
        <v>63</v>
      </c>
      <c r="T445" s="115">
        <v>1285</v>
      </c>
      <c r="U445" s="615">
        <v>26.366666666666671</v>
      </c>
      <c r="V445" s="114">
        <v>8.1074999999999999</v>
      </c>
      <c r="W445" s="114"/>
      <c r="X445" s="615">
        <v>2.8000000000000003</v>
      </c>
      <c r="Y445" s="62">
        <v>8.1074999999999999</v>
      </c>
      <c r="Z445" s="116">
        <v>37.188250000000004</v>
      </c>
      <c r="AA445" s="491"/>
      <c r="AB445" s="78"/>
      <c r="AC445" s="539">
        <v>28.2</v>
      </c>
      <c r="AD445" s="78" t="s">
        <v>82</v>
      </c>
      <c r="AE445" s="78">
        <v>0</v>
      </c>
      <c r="AF445" s="2">
        <v>6103</v>
      </c>
    </row>
    <row r="446" spans="1:32" ht="60">
      <c r="A446" s="242">
        <v>6105</v>
      </c>
      <c r="B446" s="243"/>
      <c r="C446" s="243" t="s">
        <v>421</v>
      </c>
      <c r="D446" s="332">
        <v>20</v>
      </c>
      <c r="E446" s="271">
        <v>15000</v>
      </c>
      <c r="F446" s="278">
        <v>36</v>
      </c>
      <c r="G446" s="333">
        <v>1.8</v>
      </c>
      <c r="H446" s="304">
        <v>30</v>
      </c>
      <c r="I446" s="304">
        <v>47</v>
      </c>
      <c r="J446" s="274">
        <v>50</v>
      </c>
      <c r="K446" s="275" t="s">
        <v>24</v>
      </c>
      <c r="L446" s="403">
        <v>15</v>
      </c>
      <c r="M446" s="394">
        <v>2000</v>
      </c>
      <c r="N446" s="420">
        <v>0</v>
      </c>
      <c r="O446" s="423">
        <v>0.75</v>
      </c>
      <c r="P446" s="403">
        <v>11</v>
      </c>
      <c r="Q446" s="554">
        <v>0.1</v>
      </c>
      <c r="R446" s="553">
        <v>1315</v>
      </c>
      <c r="S446" s="84">
        <v>77</v>
      </c>
      <c r="T446" s="430">
        <v>1377</v>
      </c>
      <c r="U446" s="615">
        <v>28.44</v>
      </c>
      <c r="V446" s="304">
        <v>5.625</v>
      </c>
      <c r="W446" s="304"/>
      <c r="X446" s="615">
        <v>2.8000000000000003</v>
      </c>
      <c r="Y446" s="439">
        <v>5.625</v>
      </c>
      <c r="Z446" s="460">
        <v>36.481500000000004</v>
      </c>
      <c r="AA446" s="490">
        <v>1.8240750000000001</v>
      </c>
      <c r="AB446" s="524"/>
      <c r="AC446" s="540">
        <v>30</v>
      </c>
      <c r="AD446" s="524" t="s">
        <v>82</v>
      </c>
      <c r="AE446" s="524">
        <v>0</v>
      </c>
      <c r="AF446" s="2">
        <v>6105</v>
      </c>
    </row>
    <row r="447" spans="1:32" ht="60">
      <c r="A447" s="12">
        <v>6107</v>
      </c>
      <c r="B447" s="244"/>
      <c r="C447" s="244" t="s">
        <v>422</v>
      </c>
      <c r="D447" s="154">
        <v>50</v>
      </c>
      <c r="E447" s="112">
        <v>30500</v>
      </c>
      <c r="F447" s="213">
        <v>59</v>
      </c>
      <c r="G447" s="155">
        <v>1.2</v>
      </c>
      <c r="H447" s="114">
        <v>49</v>
      </c>
      <c r="I447" s="114">
        <v>76</v>
      </c>
      <c r="J447" s="269">
        <v>60</v>
      </c>
      <c r="K447" s="5" t="s">
        <v>24</v>
      </c>
      <c r="L447" s="85">
        <v>15</v>
      </c>
      <c r="M447" s="395">
        <v>2000</v>
      </c>
      <c r="N447" s="106">
        <v>0</v>
      </c>
      <c r="O447" s="424">
        <v>0.55000000000000004</v>
      </c>
      <c r="P447" s="85">
        <v>11</v>
      </c>
      <c r="Q447" s="554">
        <v>0.1</v>
      </c>
      <c r="R447" s="553">
        <v>2498.5</v>
      </c>
      <c r="S447" s="59">
        <v>77</v>
      </c>
      <c r="T447" s="115">
        <v>2720.333333333333</v>
      </c>
      <c r="U447" s="615">
        <v>43.875</v>
      </c>
      <c r="V447" s="114">
        <v>8.3875000000000011</v>
      </c>
      <c r="W447" s="114"/>
      <c r="X447" s="615">
        <v>2.8000000000000003</v>
      </c>
      <c r="Y447" s="62">
        <v>8.3875000000000011</v>
      </c>
      <c r="Z447" s="116">
        <v>59.099027777777778</v>
      </c>
      <c r="AA447" s="491">
        <v>1.1819805555555556</v>
      </c>
      <c r="AB447" s="78"/>
      <c r="AC447" s="539">
        <v>61</v>
      </c>
      <c r="AD447" s="78" t="s">
        <v>82</v>
      </c>
      <c r="AE447" s="78">
        <v>0</v>
      </c>
      <c r="AF447" s="2">
        <v>6107</v>
      </c>
    </row>
    <row r="448" spans="1:32" ht="60">
      <c r="A448" s="242">
        <v>6108</v>
      </c>
      <c r="B448" s="243"/>
      <c r="C448" s="243" t="s">
        <v>423</v>
      </c>
      <c r="D448" s="332">
        <v>30</v>
      </c>
      <c r="E448" s="271">
        <v>22000</v>
      </c>
      <c r="F448" s="278">
        <v>52</v>
      </c>
      <c r="G448" s="333">
        <v>1.7</v>
      </c>
      <c r="H448" s="304">
        <v>43</v>
      </c>
      <c r="I448" s="304">
        <v>66</v>
      </c>
      <c r="J448" s="274">
        <v>50</v>
      </c>
      <c r="K448" s="275" t="s">
        <v>24</v>
      </c>
      <c r="L448" s="403">
        <v>15</v>
      </c>
      <c r="M448" s="394">
        <v>2000</v>
      </c>
      <c r="N448" s="420">
        <v>0</v>
      </c>
      <c r="O448" s="423">
        <v>0.65</v>
      </c>
      <c r="P448" s="403">
        <v>13</v>
      </c>
      <c r="Q448" s="554">
        <v>0.1</v>
      </c>
      <c r="R448" s="553">
        <v>1928.6666666666667</v>
      </c>
      <c r="S448" s="84">
        <v>91</v>
      </c>
      <c r="T448" s="430">
        <v>1997.6666666666667</v>
      </c>
      <c r="U448" s="615">
        <v>41.273333333333341</v>
      </c>
      <c r="V448" s="304">
        <v>7.15</v>
      </c>
      <c r="W448" s="304"/>
      <c r="X448" s="615">
        <v>2.8000000000000003</v>
      </c>
      <c r="Y448" s="439">
        <v>7.15</v>
      </c>
      <c r="Z448" s="460">
        <v>51.81366666666667</v>
      </c>
      <c r="AA448" s="490">
        <v>1.7271222222222222</v>
      </c>
      <c r="AB448" s="524"/>
      <c r="AC448" s="540">
        <v>44</v>
      </c>
      <c r="AD448" s="524" t="s">
        <v>82</v>
      </c>
      <c r="AE448" s="524">
        <v>0</v>
      </c>
      <c r="AF448" s="2">
        <v>6108</v>
      </c>
    </row>
    <row r="449" spans="1:32" ht="30">
      <c r="A449" s="12">
        <v>6109</v>
      </c>
      <c r="B449" s="244"/>
      <c r="C449" s="244" t="s">
        <v>424</v>
      </c>
      <c r="D449" s="154">
        <v>70</v>
      </c>
      <c r="E449" s="112">
        <v>9100</v>
      </c>
      <c r="F449" s="213">
        <v>27</v>
      </c>
      <c r="G449" s="155">
        <v>0.4</v>
      </c>
      <c r="H449" s="114">
        <v>23</v>
      </c>
      <c r="I449" s="114">
        <v>34</v>
      </c>
      <c r="J449" s="269">
        <v>50</v>
      </c>
      <c r="K449" s="5" t="s">
        <v>24</v>
      </c>
      <c r="L449" s="85">
        <v>15</v>
      </c>
      <c r="M449" s="395">
        <v>2000</v>
      </c>
      <c r="N449" s="106">
        <v>0</v>
      </c>
      <c r="O449" s="424">
        <v>1.6</v>
      </c>
      <c r="P449" s="85">
        <v>12</v>
      </c>
      <c r="Q449" s="554">
        <v>0.1</v>
      </c>
      <c r="R449" s="553">
        <v>789</v>
      </c>
      <c r="S449" s="59">
        <v>84</v>
      </c>
      <c r="T449" s="115">
        <v>872.66666666666663</v>
      </c>
      <c r="U449" s="615">
        <v>17.82</v>
      </c>
      <c r="V449" s="114">
        <v>7.28</v>
      </c>
      <c r="W449" s="114"/>
      <c r="X449" s="615">
        <v>2.8000000000000003</v>
      </c>
      <c r="Y449" s="62">
        <v>7.28</v>
      </c>
      <c r="Z449" s="116">
        <v>27.206666666666671</v>
      </c>
      <c r="AA449" s="491">
        <v>0.38866666666666672</v>
      </c>
      <c r="AB449" s="78"/>
      <c r="AC449" s="539">
        <v>18.2</v>
      </c>
      <c r="AD449" s="78" t="s">
        <v>82</v>
      </c>
      <c r="AE449" s="78">
        <v>0</v>
      </c>
      <c r="AF449" s="2">
        <v>6109</v>
      </c>
    </row>
    <row r="450" spans="1:32" ht="45">
      <c r="A450" s="242">
        <v>6117</v>
      </c>
      <c r="B450" s="243"/>
      <c r="C450" s="243" t="s">
        <v>425</v>
      </c>
      <c r="D450" s="332">
        <v>60</v>
      </c>
      <c r="E450" s="271">
        <v>16000</v>
      </c>
      <c r="F450" s="278">
        <v>35</v>
      </c>
      <c r="G450" s="333">
        <v>0.6</v>
      </c>
      <c r="H450" s="304">
        <v>29</v>
      </c>
      <c r="I450" s="304">
        <v>44</v>
      </c>
      <c r="J450" s="274">
        <v>60</v>
      </c>
      <c r="K450" s="275" t="s">
        <v>24</v>
      </c>
      <c r="L450" s="403">
        <v>15</v>
      </c>
      <c r="M450" s="394">
        <v>2500</v>
      </c>
      <c r="N450" s="420">
        <v>0</v>
      </c>
      <c r="O450" s="423">
        <v>1</v>
      </c>
      <c r="P450" s="403">
        <v>16</v>
      </c>
      <c r="Q450" s="554">
        <v>0.05</v>
      </c>
      <c r="R450" s="553">
        <v>1420.2</v>
      </c>
      <c r="S450" s="84">
        <v>112</v>
      </c>
      <c r="T450" s="430">
        <v>1498.6666666666667</v>
      </c>
      <c r="U450" s="615">
        <v>26.076666666666668</v>
      </c>
      <c r="V450" s="304">
        <v>6.4</v>
      </c>
      <c r="W450" s="304"/>
      <c r="X450" s="615">
        <v>1.4000000000000001</v>
      </c>
      <c r="Y450" s="439">
        <v>6.4</v>
      </c>
      <c r="Z450" s="460">
        <v>34.515555555555558</v>
      </c>
      <c r="AA450" s="490">
        <v>0.57525925925925925</v>
      </c>
      <c r="AB450" s="524"/>
      <c r="AC450" s="540">
        <v>32</v>
      </c>
      <c r="AD450" s="524" t="s">
        <v>82</v>
      </c>
      <c r="AE450" s="524">
        <v>0</v>
      </c>
      <c r="AF450" s="2">
        <v>6117</v>
      </c>
    </row>
    <row r="451" spans="1:32" ht="60">
      <c r="A451" s="12">
        <v>6110</v>
      </c>
      <c r="B451" s="244"/>
      <c r="C451" s="244" t="s">
        <v>426</v>
      </c>
      <c r="D451" s="154">
        <v>60</v>
      </c>
      <c r="E451" s="112">
        <v>17500</v>
      </c>
      <c r="F451" s="213">
        <v>47</v>
      </c>
      <c r="G451" s="155">
        <v>0.8</v>
      </c>
      <c r="H451" s="114">
        <v>40</v>
      </c>
      <c r="I451" s="114">
        <v>59</v>
      </c>
      <c r="J451" s="269">
        <v>50</v>
      </c>
      <c r="K451" s="5" t="s">
        <v>24</v>
      </c>
      <c r="L451" s="85">
        <v>15</v>
      </c>
      <c r="M451" s="395">
        <v>2000</v>
      </c>
      <c r="N451" s="106">
        <v>0</v>
      </c>
      <c r="O451" s="424">
        <v>1.1499999999999999</v>
      </c>
      <c r="P451" s="85">
        <v>19</v>
      </c>
      <c r="Q451" s="554">
        <v>0.05</v>
      </c>
      <c r="R451" s="553">
        <v>1490.3333333333333</v>
      </c>
      <c r="S451" s="59">
        <v>133</v>
      </c>
      <c r="T451" s="115">
        <v>1649.6666666666667</v>
      </c>
      <c r="U451" s="615">
        <v>33.146666666666668</v>
      </c>
      <c r="V451" s="114">
        <v>10.0625</v>
      </c>
      <c r="W451" s="114"/>
      <c r="X451" s="615">
        <v>1.4000000000000001</v>
      </c>
      <c r="Y451" s="62">
        <v>10.0625</v>
      </c>
      <c r="Z451" s="116">
        <v>47.36141666666667</v>
      </c>
      <c r="AA451" s="491">
        <v>0.78935694444444449</v>
      </c>
      <c r="AB451" s="78"/>
      <c r="AC451" s="539">
        <v>35</v>
      </c>
      <c r="AD451" s="78" t="s">
        <v>82</v>
      </c>
      <c r="AE451" s="78">
        <v>0</v>
      </c>
      <c r="AF451" s="2">
        <v>6110</v>
      </c>
    </row>
    <row r="452" spans="1:32" ht="45">
      <c r="A452" s="242">
        <v>6111</v>
      </c>
      <c r="B452" s="243"/>
      <c r="C452" s="243" t="s">
        <v>427</v>
      </c>
      <c r="D452" s="332">
        <v>60</v>
      </c>
      <c r="E452" s="271">
        <v>15000</v>
      </c>
      <c r="F452" s="278">
        <v>44</v>
      </c>
      <c r="G452" s="333">
        <v>0.7</v>
      </c>
      <c r="H452" s="304">
        <v>38</v>
      </c>
      <c r="I452" s="304">
        <v>55</v>
      </c>
      <c r="J452" s="274">
        <v>50</v>
      </c>
      <c r="K452" s="275" t="s">
        <v>24</v>
      </c>
      <c r="L452" s="403">
        <v>15</v>
      </c>
      <c r="M452" s="394">
        <v>2000</v>
      </c>
      <c r="N452" s="420">
        <v>0</v>
      </c>
      <c r="O452" s="423">
        <v>1.55</v>
      </c>
      <c r="P452" s="403">
        <v>19</v>
      </c>
      <c r="Q452" s="554">
        <v>0.1</v>
      </c>
      <c r="R452" s="553">
        <v>1139.6666666666665</v>
      </c>
      <c r="S452" s="84">
        <v>133</v>
      </c>
      <c r="T452" s="430">
        <v>1433</v>
      </c>
      <c r="U452" s="615">
        <v>25.973333333333329</v>
      </c>
      <c r="V452" s="304">
        <v>11.625</v>
      </c>
      <c r="W452" s="304"/>
      <c r="X452" s="615">
        <v>2.8000000000000003</v>
      </c>
      <c r="Y452" s="439">
        <v>11.625</v>
      </c>
      <c r="Z452" s="460">
        <v>44.313499999999998</v>
      </c>
      <c r="AA452" s="490">
        <v>0.73855833333333332</v>
      </c>
      <c r="AB452" s="524"/>
      <c r="AC452" s="540">
        <v>30</v>
      </c>
      <c r="AD452" s="524" t="s">
        <v>82</v>
      </c>
      <c r="AE452" s="524">
        <v>0</v>
      </c>
      <c r="AF452" s="2">
        <v>6111</v>
      </c>
    </row>
    <row r="453" spans="1:32" ht="45">
      <c r="A453" s="12">
        <v>6113</v>
      </c>
      <c r="B453" s="244"/>
      <c r="C453" s="244" t="s">
        <v>428</v>
      </c>
      <c r="D453" s="125" t="s">
        <v>24</v>
      </c>
      <c r="E453" s="112">
        <v>4600</v>
      </c>
      <c r="F453" s="213">
        <v>9.5</v>
      </c>
      <c r="G453" s="130"/>
      <c r="H453" s="114">
        <v>8.5</v>
      </c>
      <c r="I453" s="114">
        <v>11.5</v>
      </c>
      <c r="J453" s="269">
        <v>120</v>
      </c>
      <c r="K453" s="5" t="s">
        <v>24</v>
      </c>
      <c r="L453" s="85">
        <v>12</v>
      </c>
      <c r="M453" s="395">
        <v>2000</v>
      </c>
      <c r="N453" s="106">
        <v>0</v>
      </c>
      <c r="O453" s="424">
        <v>1.6</v>
      </c>
      <c r="P453" s="85">
        <v>20</v>
      </c>
      <c r="Q453" s="554">
        <v>0.05</v>
      </c>
      <c r="R453" s="553">
        <v>500.8</v>
      </c>
      <c r="S453" s="59">
        <v>140</v>
      </c>
      <c r="T453" s="115">
        <v>615.33333333333326</v>
      </c>
      <c r="U453" s="615">
        <v>5.42</v>
      </c>
      <c r="V453" s="114">
        <v>3.6799999999999997</v>
      </c>
      <c r="W453" s="114"/>
      <c r="X453" s="615">
        <v>1.4000000000000001</v>
      </c>
      <c r="Y453" s="62">
        <v>3.6799999999999997</v>
      </c>
      <c r="Z453" s="116">
        <v>9.6885555555555545</v>
      </c>
      <c r="AA453" s="491"/>
      <c r="AB453" s="78"/>
      <c r="AC453" s="539">
        <v>9.2000000000000011</v>
      </c>
      <c r="AD453" s="78" t="s">
        <v>82</v>
      </c>
      <c r="AE453" s="78">
        <v>0</v>
      </c>
      <c r="AF453" s="2">
        <v>6113</v>
      </c>
    </row>
    <row r="454" spans="1:32" ht="30">
      <c r="A454" s="242">
        <v>6114</v>
      </c>
      <c r="B454" s="243"/>
      <c r="C454" s="243" t="s">
        <v>429</v>
      </c>
      <c r="D454" s="281" t="s">
        <v>24</v>
      </c>
      <c r="E454" s="271">
        <v>4700</v>
      </c>
      <c r="F454" s="278">
        <v>11</v>
      </c>
      <c r="G454" s="290"/>
      <c r="H454" s="304">
        <v>9.5</v>
      </c>
      <c r="I454" s="304">
        <v>13.5</v>
      </c>
      <c r="J454" s="274">
        <v>120</v>
      </c>
      <c r="K454" s="275" t="s">
        <v>24</v>
      </c>
      <c r="L454" s="403">
        <v>12</v>
      </c>
      <c r="M454" s="394">
        <v>2000</v>
      </c>
      <c r="N454" s="420">
        <v>0</v>
      </c>
      <c r="O454" s="423">
        <v>1.55</v>
      </c>
      <c r="P454" s="403">
        <v>39</v>
      </c>
      <c r="Q454" s="554">
        <v>0.05</v>
      </c>
      <c r="R454" s="553">
        <v>490.36666666666667</v>
      </c>
      <c r="S454" s="84">
        <v>273</v>
      </c>
      <c r="T454" s="430">
        <v>758.66666666666674</v>
      </c>
      <c r="U454" s="615">
        <v>6.4397222222222217</v>
      </c>
      <c r="V454" s="304">
        <v>3.6425000000000001</v>
      </c>
      <c r="W454" s="304"/>
      <c r="X454" s="615">
        <v>1.4000000000000001</v>
      </c>
      <c r="Y454" s="439">
        <v>3.6425000000000001</v>
      </c>
      <c r="Z454" s="460">
        <v>10.961194444444446</v>
      </c>
      <c r="AA454" s="490"/>
      <c r="AB454" s="524"/>
      <c r="AC454" s="540">
        <v>9.4</v>
      </c>
      <c r="AD454" s="524" t="s">
        <v>82</v>
      </c>
      <c r="AE454" s="524">
        <v>0</v>
      </c>
      <c r="AF454" s="2">
        <v>6114</v>
      </c>
    </row>
    <row r="455" spans="1:32" ht="45">
      <c r="A455" s="12">
        <v>6115</v>
      </c>
      <c r="B455" s="244"/>
      <c r="C455" s="244" t="s">
        <v>430</v>
      </c>
      <c r="D455" s="85" t="s">
        <v>24</v>
      </c>
      <c r="E455" s="112">
        <v>12500</v>
      </c>
      <c r="F455" s="213">
        <v>22</v>
      </c>
      <c r="G455" s="87"/>
      <c r="H455" s="114">
        <v>19</v>
      </c>
      <c r="I455" s="114">
        <v>26</v>
      </c>
      <c r="J455" s="340">
        <v>120</v>
      </c>
      <c r="K455" s="5" t="s">
        <v>24</v>
      </c>
      <c r="L455" s="85">
        <v>12</v>
      </c>
      <c r="M455" s="395">
        <v>2000</v>
      </c>
      <c r="N455" s="106">
        <v>0</v>
      </c>
      <c r="O455" s="424">
        <v>1.2</v>
      </c>
      <c r="P455" s="85">
        <v>28</v>
      </c>
      <c r="Q455" s="554">
        <v>0.05</v>
      </c>
      <c r="R455" s="553">
        <v>1199.8333333333335</v>
      </c>
      <c r="S455" s="59">
        <v>196</v>
      </c>
      <c r="T455" s="115">
        <v>1487.6666666666667</v>
      </c>
      <c r="U455" s="615">
        <v>11.823611111111113</v>
      </c>
      <c r="V455" s="114">
        <v>7.5</v>
      </c>
      <c r="W455" s="88"/>
      <c r="X455" s="615">
        <v>1.4000000000000001</v>
      </c>
      <c r="Y455" s="62">
        <v>7.5</v>
      </c>
      <c r="Z455" s="116">
        <v>21.886944444444445</v>
      </c>
      <c r="AA455" s="463"/>
      <c r="AB455" s="78"/>
      <c r="AC455" s="539">
        <v>25</v>
      </c>
      <c r="AD455" s="78" t="s">
        <v>82</v>
      </c>
      <c r="AE455" s="78">
        <v>0</v>
      </c>
      <c r="AF455" s="2">
        <v>6115</v>
      </c>
    </row>
    <row r="456" spans="1:32" ht="60">
      <c r="A456" s="242">
        <v>6116</v>
      </c>
      <c r="B456" s="243"/>
      <c r="C456" s="243" t="s">
        <v>431</v>
      </c>
      <c r="D456" s="332">
        <v>12</v>
      </c>
      <c r="E456" s="271">
        <v>44000</v>
      </c>
      <c r="F456" s="278">
        <v>16</v>
      </c>
      <c r="G456" s="333">
        <v>1.3</v>
      </c>
      <c r="H456" s="342"/>
      <c r="I456" s="304">
        <v>19</v>
      </c>
      <c r="J456" s="274">
        <v>700</v>
      </c>
      <c r="K456" s="275" t="s">
        <v>24</v>
      </c>
      <c r="L456" s="403">
        <v>12</v>
      </c>
      <c r="M456" s="394">
        <v>10000</v>
      </c>
      <c r="N456" s="420">
        <v>0</v>
      </c>
      <c r="O456" s="423">
        <v>1.8</v>
      </c>
      <c r="P456" s="403">
        <v>23</v>
      </c>
      <c r="Q456" s="554">
        <v>0.05</v>
      </c>
      <c r="R456" s="553">
        <v>4695</v>
      </c>
      <c r="S456" s="84">
        <v>161</v>
      </c>
      <c r="T456" s="430">
        <v>4707.6666666666661</v>
      </c>
      <c r="U456" s="615">
        <v>7.0657142857142858</v>
      </c>
      <c r="V456" s="304">
        <v>7.9200000000000008</v>
      </c>
      <c r="W456" s="304"/>
      <c r="X456" s="615">
        <v>1.4000000000000001</v>
      </c>
      <c r="Y456" s="439">
        <v>7.9200000000000008</v>
      </c>
      <c r="Z456" s="460">
        <v>16.109761904761907</v>
      </c>
      <c r="AA456" s="490">
        <v>1.3424801587301589</v>
      </c>
      <c r="AB456" s="524"/>
      <c r="AC456" s="540">
        <v>88</v>
      </c>
      <c r="AD456" s="524" t="s">
        <v>82</v>
      </c>
      <c r="AE456" s="524">
        <v>0</v>
      </c>
      <c r="AF456" s="2">
        <v>6116</v>
      </c>
    </row>
    <row r="457" spans="1:32" ht="15">
      <c r="A457" s="12"/>
      <c r="B457" s="244"/>
      <c r="C457" s="244"/>
      <c r="D457" s="154"/>
      <c r="E457" s="112"/>
      <c r="F457" s="129"/>
      <c r="G457" s="155"/>
      <c r="H457" s="160"/>
      <c r="I457" s="114"/>
      <c r="J457" s="269"/>
      <c r="K457" s="1"/>
      <c r="L457" s="85"/>
      <c r="M457" s="395"/>
      <c r="N457" s="106"/>
      <c r="O457" s="424" t="s">
        <v>81</v>
      </c>
      <c r="P457" s="85"/>
      <c r="Q457" s="554"/>
      <c r="R457" s="553" t="s">
        <v>81</v>
      </c>
      <c r="S457" s="59"/>
      <c r="T457" s="115" t="s">
        <v>81</v>
      </c>
      <c r="U457" s="615"/>
      <c r="V457" s="114"/>
      <c r="W457" s="114"/>
      <c r="X457" s="615"/>
      <c r="Y457" s="62" t="s">
        <v>81</v>
      </c>
      <c r="Z457" s="116"/>
      <c r="AA457" s="491"/>
      <c r="AB457" s="78"/>
      <c r="AC457" s="539" t="s">
        <v>81</v>
      </c>
      <c r="AD457" s="78" t="s">
        <v>81</v>
      </c>
      <c r="AE457" s="78"/>
      <c r="AF457" s="2" t="s">
        <v>81</v>
      </c>
    </row>
    <row r="458" spans="1:32" ht="28.5">
      <c r="A458" s="238">
        <v>6130</v>
      </c>
      <c r="B458" s="239"/>
      <c r="C458" s="240" t="s">
        <v>432</v>
      </c>
      <c r="D458" s="263"/>
      <c r="E458" s="264"/>
      <c r="F458" s="265"/>
      <c r="G458" s="266"/>
      <c r="H458" s="267"/>
      <c r="I458" s="267"/>
      <c r="J458" s="268"/>
      <c r="K458" s="268"/>
      <c r="L458" s="263"/>
      <c r="M458" s="268"/>
      <c r="N458" s="419" t="s">
        <v>81</v>
      </c>
      <c r="O458" s="425" t="s">
        <v>81</v>
      </c>
      <c r="P458" s="263"/>
      <c r="Q458" s="552"/>
      <c r="R458" s="553" t="s">
        <v>81</v>
      </c>
      <c r="S458" s="561"/>
      <c r="T458" s="429" t="s">
        <v>81</v>
      </c>
      <c r="U458" s="614"/>
      <c r="V458" s="267"/>
      <c r="W458" s="267"/>
      <c r="X458" s="614"/>
      <c r="Y458" s="440" t="s">
        <v>81</v>
      </c>
      <c r="Z458" s="459"/>
      <c r="AA458" s="472"/>
      <c r="AB458" s="523"/>
      <c r="AC458" s="538" t="s">
        <v>81</v>
      </c>
      <c r="AD458" s="523" t="s">
        <v>81</v>
      </c>
      <c r="AE458" s="523"/>
      <c r="AF458" s="2">
        <v>6130</v>
      </c>
    </row>
    <row r="459" spans="1:32" ht="15">
      <c r="A459" s="90"/>
      <c r="B459" s="241"/>
      <c r="C459" s="90"/>
      <c r="D459" s="125"/>
      <c r="E459" s="112"/>
      <c r="F459" s="120"/>
      <c r="G459" s="130"/>
      <c r="H459" s="114"/>
      <c r="I459" s="114"/>
      <c r="J459" s="269"/>
      <c r="K459" s="89"/>
      <c r="L459" s="90"/>
      <c r="M459" s="269"/>
      <c r="N459" s="106" t="s">
        <v>81</v>
      </c>
      <c r="O459" s="424" t="s">
        <v>81</v>
      </c>
      <c r="P459" s="89"/>
      <c r="Q459" s="554"/>
      <c r="R459" s="553" t="s">
        <v>81</v>
      </c>
      <c r="S459" s="59"/>
      <c r="T459" s="115" t="s">
        <v>81</v>
      </c>
      <c r="U459" s="615"/>
      <c r="V459" s="114"/>
      <c r="W459" s="114"/>
      <c r="X459" s="615">
        <v>0</v>
      </c>
      <c r="Y459" s="62" t="s">
        <v>81</v>
      </c>
      <c r="Z459" s="116"/>
      <c r="AA459" s="163"/>
      <c r="AB459" s="90"/>
      <c r="AC459" s="539" t="s">
        <v>81</v>
      </c>
      <c r="AD459" s="78" t="s">
        <v>81</v>
      </c>
      <c r="AE459" s="78"/>
      <c r="AF459" s="2" t="s">
        <v>81</v>
      </c>
    </row>
    <row r="460" spans="1:32" ht="45">
      <c r="A460" s="242">
        <v>6131</v>
      </c>
      <c r="B460" s="243"/>
      <c r="C460" s="243" t="s">
        <v>433</v>
      </c>
      <c r="D460" s="332">
        <v>60</v>
      </c>
      <c r="E460" s="271">
        <v>2700</v>
      </c>
      <c r="F460" s="282">
        <v>18</v>
      </c>
      <c r="G460" s="334">
        <v>0.3</v>
      </c>
      <c r="H460" s="594">
        <v>0.3</v>
      </c>
      <c r="I460" s="594">
        <v>0.4</v>
      </c>
      <c r="J460" s="335">
        <v>2200</v>
      </c>
      <c r="K460" s="275" t="s">
        <v>24</v>
      </c>
      <c r="L460" s="403">
        <v>12</v>
      </c>
      <c r="M460" s="358">
        <v>35000</v>
      </c>
      <c r="N460" s="420">
        <v>0.1</v>
      </c>
      <c r="O460" s="423">
        <v>1.65</v>
      </c>
      <c r="P460" s="403">
        <v>10</v>
      </c>
      <c r="Q460" s="557">
        <v>1.25E-3</v>
      </c>
      <c r="R460" s="553">
        <v>253.23999999999998</v>
      </c>
      <c r="S460" s="84">
        <v>70</v>
      </c>
      <c r="T460" s="430">
        <v>329.74</v>
      </c>
      <c r="U460" s="621">
        <v>0.14929090909090909</v>
      </c>
      <c r="V460" s="594">
        <v>0.12728571428571428</v>
      </c>
      <c r="W460" s="304"/>
      <c r="X460" s="621">
        <v>3.5000000000000003E-2</v>
      </c>
      <c r="Y460" s="449">
        <v>0.12728571428571428</v>
      </c>
      <c r="Z460" s="466"/>
      <c r="AA460" s="460">
        <v>0.30488428571428572</v>
      </c>
      <c r="AB460" s="524"/>
      <c r="AC460" s="540">
        <v>5.4</v>
      </c>
      <c r="AD460" s="524" t="s">
        <v>69</v>
      </c>
      <c r="AE460" s="524">
        <v>0</v>
      </c>
      <c r="AF460" s="2">
        <v>6131</v>
      </c>
    </row>
    <row r="461" spans="1:32" ht="45">
      <c r="A461" s="12">
        <v>6132</v>
      </c>
      <c r="B461" s="244"/>
      <c r="C461" s="244" t="s">
        <v>434</v>
      </c>
      <c r="D461" s="154">
        <v>60</v>
      </c>
      <c r="E461" s="112">
        <v>3500</v>
      </c>
      <c r="F461" s="120">
        <v>22</v>
      </c>
      <c r="G461" s="229">
        <v>0.4</v>
      </c>
      <c r="H461" s="156">
        <v>0.3</v>
      </c>
      <c r="I461" s="156">
        <v>0.4</v>
      </c>
      <c r="J461" s="336">
        <v>2200</v>
      </c>
      <c r="K461" s="5" t="s">
        <v>24</v>
      </c>
      <c r="L461" s="85">
        <v>12</v>
      </c>
      <c r="M461" s="410">
        <v>35000</v>
      </c>
      <c r="N461" s="106">
        <v>0.1</v>
      </c>
      <c r="O461" s="424">
        <v>1.55</v>
      </c>
      <c r="P461" s="85">
        <v>10</v>
      </c>
      <c r="Q461" s="557">
        <v>1.25E-3</v>
      </c>
      <c r="R461" s="553">
        <v>360.38</v>
      </c>
      <c r="S461" s="59">
        <v>70</v>
      </c>
      <c r="T461" s="115">
        <v>406.7</v>
      </c>
      <c r="U461" s="621">
        <v>0.19899090909090908</v>
      </c>
      <c r="V461" s="156">
        <v>0.15500000000000003</v>
      </c>
      <c r="W461" s="114"/>
      <c r="X461" s="621">
        <v>3.5000000000000003E-2</v>
      </c>
      <c r="Y461" s="70">
        <v>0.15500000000000003</v>
      </c>
      <c r="Z461" s="147"/>
      <c r="AA461" s="116">
        <v>0.37385000000000002</v>
      </c>
      <c r="AB461" s="78"/>
      <c r="AC461" s="539">
        <v>7</v>
      </c>
      <c r="AD461" s="78" t="s">
        <v>69</v>
      </c>
      <c r="AE461" s="78">
        <v>0</v>
      </c>
      <c r="AF461" s="2">
        <v>6132</v>
      </c>
    </row>
    <row r="462" spans="1:32" ht="45">
      <c r="A462" s="242">
        <v>6133</v>
      </c>
      <c r="B462" s="243"/>
      <c r="C462" s="243" t="s">
        <v>435</v>
      </c>
      <c r="D462" s="332">
        <v>60</v>
      </c>
      <c r="E462" s="271">
        <v>5100</v>
      </c>
      <c r="F462" s="282">
        <v>30</v>
      </c>
      <c r="G462" s="334">
        <v>0.5</v>
      </c>
      <c r="H462" s="594">
        <v>0.4</v>
      </c>
      <c r="I462" s="594">
        <v>0.6</v>
      </c>
      <c r="J462" s="335">
        <v>2200</v>
      </c>
      <c r="K462" s="275" t="s">
        <v>24</v>
      </c>
      <c r="L462" s="403">
        <v>12</v>
      </c>
      <c r="M462" s="358">
        <v>35000</v>
      </c>
      <c r="N462" s="420">
        <v>0.1</v>
      </c>
      <c r="O462" s="423">
        <v>1.4</v>
      </c>
      <c r="P462" s="403">
        <v>10</v>
      </c>
      <c r="Q462" s="557">
        <v>1.25E-3</v>
      </c>
      <c r="R462" s="553">
        <v>487</v>
      </c>
      <c r="S462" s="84">
        <v>70</v>
      </c>
      <c r="T462" s="430">
        <v>560.62</v>
      </c>
      <c r="U462" s="621">
        <v>0.25772727272727275</v>
      </c>
      <c r="V462" s="594">
        <v>0.20399999999999999</v>
      </c>
      <c r="W462" s="304"/>
      <c r="X462" s="621">
        <v>3.5000000000000003E-2</v>
      </c>
      <c r="Y462" s="449">
        <v>0.20399999999999999</v>
      </c>
      <c r="Z462" s="466"/>
      <c r="AA462" s="460">
        <v>0.5047100000000001</v>
      </c>
      <c r="AB462" s="524"/>
      <c r="AC462" s="540">
        <v>10.200000000000001</v>
      </c>
      <c r="AD462" s="524" t="s">
        <v>69</v>
      </c>
      <c r="AE462" s="524">
        <v>0</v>
      </c>
      <c r="AF462" s="2">
        <v>6133</v>
      </c>
    </row>
    <row r="463" spans="1:32" ht="45">
      <c r="A463" s="12">
        <v>6134</v>
      </c>
      <c r="B463" s="244"/>
      <c r="C463" s="244" t="s">
        <v>436</v>
      </c>
      <c r="D463" s="154">
        <v>60</v>
      </c>
      <c r="E463" s="112">
        <v>18500</v>
      </c>
      <c r="F463" s="120"/>
      <c r="G463" s="229">
        <v>1.2</v>
      </c>
      <c r="H463" s="156">
        <v>1</v>
      </c>
      <c r="I463" s="156">
        <v>1.6</v>
      </c>
      <c r="J463" s="336">
        <v>2500</v>
      </c>
      <c r="K463" s="5" t="s">
        <v>24</v>
      </c>
      <c r="L463" s="85">
        <v>12</v>
      </c>
      <c r="M463" s="410">
        <v>45000</v>
      </c>
      <c r="N463" s="106">
        <v>0.1</v>
      </c>
      <c r="O463" s="424">
        <v>0.5</v>
      </c>
      <c r="P463" s="85">
        <v>72</v>
      </c>
      <c r="Q463" s="557">
        <v>1.6666700000000001E-3</v>
      </c>
      <c r="R463" s="553">
        <v>1704.5</v>
      </c>
      <c r="S463" s="59">
        <v>504</v>
      </c>
      <c r="T463" s="115">
        <v>2283.6999999999998</v>
      </c>
      <c r="U463" s="621">
        <v>0.89739999999999998</v>
      </c>
      <c r="V463" s="156">
        <v>0.20555555555555555</v>
      </c>
      <c r="W463" s="114"/>
      <c r="X463" s="621">
        <v>4.6666760000000002E-2</v>
      </c>
      <c r="Y463" s="70">
        <v>0.20555555555555555</v>
      </c>
      <c r="Z463" s="147"/>
      <c r="AA463" s="116">
        <v>1.2309391111111112</v>
      </c>
      <c r="AB463" s="78"/>
      <c r="AC463" s="539">
        <v>37</v>
      </c>
      <c r="AD463" s="78" t="s">
        <v>69</v>
      </c>
      <c r="AE463" s="78">
        <v>0</v>
      </c>
      <c r="AF463" s="2">
        <v>6134</v>
      </c>
    </row>
    <row r="464" spans="1:32" ht="45">
      <c r="A464" s="242">
        <v>6135</v>
      </c>
      <c r="B464" s="243"/>
      <c r="C464" s="243" t="s">
        <v>437</v>
      </c>
      <c r="D464" s="332">
        <v>60</v>
      </c>
      <c r="E464" s="271">
        <v>21500</v>
      </c>
      <c r="F464" s="282"/>
      <c r="G464" s="334">
        <v>1.2</v>
      </c>
      <c r="H464" s="594">
        <v>1</v>
      </c>
      <c r="I464" s="594">
        <v>1.5</v>
      </c>
      <c r="J464" s="335">
        <v>3200</v>
      </c>
      <c r="K464" s="275" t="s">
        <v>24</v>
      </c>
      <c r="L464" s="403">
        <v>12</v>
      </c>
      <c r="M464" s="358">
        <v>50000</v>
      </c>
      <c r="N464" s="420">
        <v>0.1</v>
      </c>
      <c r="O464" s="423">
        <v>0.6</v>
      </c>
      <c r="P464" s="403">
        <v>92</v>
      </c>
      <c r="Q464" s="557">
        <v>1.6666700000000001E-3</v>
      </c>
      <c r="R464" s="553">
        <v>1948</v>
      </c>
      <c r="S464" s="84">
        <v>644</v>
      </c>
      <c r="T464" s="430">
        <v>2712.3</v>
      </c>
      <c r="U464" s="621">
        <v>0.82250000000000001</v>
      </c>
      <c r="V464" s="594">
        <v>0.25800000000000001</v>
      </c>
      <c r="W464" s="304"/>
      <c r="X464" s="621">
        <v>4.6666760000000002E-2</v>
      </c>
      <c r="Y464" s="449">
        <v>0.25800000000000001</v>
      </c>
      <c r="Z464" s="466"/>
      <c r="AA464" s="460">
        <v>1.2161531250000002</v>
      </c>
      <c r="AB464" s="524"/>
      <c r="AC464" s="540">
        <v>43</v>
      </c>
      <c r="AD464" s="524" t="s">
        <v>69</v>
      </c>
      <c r="AE464" s="524">
        <v>0</v>
      </c>
      <c r="AF464" s="2">
        <v>6135</v>
      </c>
    </row>
    <row r="465" spans="1:32" ht="45">
      <c r="A465" s="12">
        <v>6136</v>
      </c>
      <c r="B465" s="244"/>
      <c r="C465" s="244" t="s">
        <v>438</v>
      </c>
      <c r="D465" s="154">
        <v>60</v>
      </c>
      <c r="E465" s="112">
        <v>25000</v>
      </c>
      <c r="F465" s="120"/>
      <c r="G465" s="229">
        <v>1.2</v>
      </c>
      <c r="H465" s="156">
        <v>1</v>
      </c>
      <c r="I465" s="156">
        <v>1.4</v>
      </c>
      <c r="J465" s="336">
        <v>4000</v>
      </c>
      <c r="K465" s="5" t="s">
        <v>24</v>
      </c>
      <c r="L465" s="85">
        <v>12</v>
      </c>
      <c r="M465" s="410">
        <v>60000</v>
      </c>
      <c r="N465" s="106">
        <v>0.1</v>
      </c>
      <c r="O465" s="424">
        <v>0.6</v>
      </c>
      <c r="P465" s="85">
        <v>111</v>
      </c>
      <c r="Q465" s="557">
        <v>1.6666700000000001E-3</v>
      </c>
      <c r="R465" s="553">
        <v>2240.1999999999998</v>
      </c>
      <c r="S465" s="59">
        <v>777</v>
      </c>
      <c r="T465" s="115">
        <v>3182</v>
      </c>
      <c r="U465" s="621">
        <v>0.76579999999999993</v>
      </c>
      <c r="V465" s="156">
        <v>0.25</v>
      </c>
      <c r="W465" s="114"/>
      <c r="X465" s="621">
        <v>4.6666760000000002E-2</v>
      </c>
      <c r="Y465" s="70">
        <v>0.25</v>
      </c>
      <c r="Z465" s="147"/>
      <c r="AA465" s="116">
        <v>1.1500500000000002</v>
      </c>
      <c r="AB465" s="78"/>
      <c r="AC465" s="539">
        <v>50</v>
      </c>
      <c r="AD465" s="78" t="s">
        <v>69</v>
      </c>
      <c r="AE465" s="78">
        <v>0</v>
      </c>
      <c r="AF465" s="2">
        <v>6136</v>
      </c>
    </row>
    <row r="466" spans="1:32" ht="15">
      <c r="A466" s="90"/>
      <c r="B466" s="241"/>
      <c r="C466" s="90"/>
      <c r="D466" s="161"/>
      <c r="E466" s="112"/>
      <c r="F466" s="120"/>
      <c r="G466" s="159"/>
      <c r="H466" s="158"/>
      <c r="I466" s="158"/>
      <c r="J466" s="339"/>
      <c r="K466" s="89"/>
      <c r="L466" s="90"/>
      <c r="M466" s="339"/>
      <c r="N466" s="106" t="s">
        <v>81</v>
      </c>
      <c r="O466" s="424" t="s">
        <v>81</v>
      </c>
      <c r="P466" s="89"/>
      <c r="Q466" s="554"/>
      <c r="R466" s="553" t="s">
        <v>81</v>
      </c>
      <c r="S466" s="59"/>
      <c r="T466" s="115" t="s">
        <v>81</v>
      </c>
      <c r="U466" s="622"/>
      <c r="V466" s="158"/>
      <c r="W466" s="114"/>
      <c r="X466" s="622"/>
      <c r="Y466" s="62" t="s">
        <v>81</v>
      </c>
      <c r="Z466" s="116"/>
      <c r="AA466" s="492"/>
      <c r="AB466" s="90"/>
      <c r="AC466" s="539" t="s">
        <v>81</v>
      </c>
      <c r="AD466" s="78" t="s">
        <v>81</v>
      </c>
      <c r="AE466" s="78"/>
      <c r="AF466" s="2" t="s">
        <v>81</v>
      </c>
    </row>
    <row r="467" spans="1:32" ht="15">
      <c r="A467" s="238">
        <v>6150</v>
      </c>
      <c r="B467" s="239"/>
      <c r="C467" s="240" t="s">
        <v>439</v>
      </c>
      <c r="D467" s="263"/>
      <c r="E467" s="264"/>
      <c r="F467" s="265"/>
      <c r="G467" s="266"/>
      <c r="H467" s="267"/>
      <c r="I467" s="267"/>
      <c r="J467" s="268"/>
      <c r="K467" s="268"/>
      <c r="L467" s="263"/>
      <c r="M467" s="268"/>
      <c r="N467" s="419" t="s">
        <v>81</v>
      </c>
      <c r="O467" s="425" t="s">
        <v>81</v>
      </c>
      <c r="P467" s="263"/>
      <c r="Q467" s="552"/>
      <c r="R467" s="553" t="s">
        <v>81</v>
      </c>
      <c r="S467" s="561"/>
      <c r="T467" s="429" t="s">
        <v>81</v>
      </c>
      <c r="U467" s="614"/>
      <c r="V467" s="267"/>
      <c r="W467" s="267"/>
      <c r="X467" s="614"/>
      <c r="Y467" s="440" t="s">
        <v>81</v>
      </c>
      <c r="Z467" s="459"/>
      <c r="AA467" s="472"/>
      <c r="AB467" s="523"/>
      <c r="AC467" s="538" t="s">
        <v>81</v>
      </c>
      <c r="AD467" s="523" t="s">
        <v>81</v>
      </c>
      <c r="AE467" s="523"/>
      <c r="AF467" s="2">
        <v>6150</v>
      </c>
    </row>
    <row r="468" spans="1:32" ht="15">
      <c r="A468" s="90"/>
      <c r="B468" s="241"/>
      <c r="C468" s="90"/>
      <c r="D468" s="162"/>
      <c r="E468" s="112"/>
      <c r="F468" s="120"/>
      <c r="G468" s="130"/>
      <c r="H468" s="114"/>
      <c r="I468" s="114"/>
      <c r="J468" s="269"/>
      <c r="K468" s="89"/>
      <c r="L468" s="90"/>
      <c r="M468" s="269"/>
      <c r="N468" s="106" t="s">
        <v>81</v>
      </c>
      <c r="O468" s="424" t="s">
        <v>81</v>
      </c>
      <c r="P468" s="89"/>
      <c r="Q468" s="554"/>
      <c r="R468" s="553" t="s">
        <v>81</v>
      </c>
      <c r="S468" s="59"/>
      <c r="T468" s="115" t="s">
        <v>81</v>
      </c>
      <c r="U468" s="615"/>
      <c r="V468" s="114"/>
      <c r="W468" s="114"/>
      <c r="X468" s="615"/>
      <c r="Y468" s="62" t="s">
        <v>81</v>
      </c>
      <c r="Z468" s="116"/>
      <c r="AA468" s="163"/>
      <c r="AB468" s="90"/>
      <c r="AC468" s="539" t="s">
        <v>81</v>
      </c>
      <c r="AD468" s="78" t="s">
        <v>81</v>
      </c>
      <c r="AE468" s="78"/>
      <c r="AF468" s="2" t="s">
        <v>81</v>
      </c>
    </row>
    <row r="469" spans="1:32" ht="30">
      <c r="A469" s="242">
        <v>6151</v>
      </c>
      <c r="B469" s="243"/>
      <c r="C469" s="243" t="s">
        <v>440</v>
      </c>
      <c r="D469" s="332">
        <v>25</v>
      </c>
      <c r="E469" s="271">
        <v>1900</v>
      </c>
      <c r="F469" s="282"/>
      <c r="G469" s="334">
        <v>0.3</v>
      </c>
      <c r="H469" s="594">
        <v>0.2</v>
      </c>
      <c r="I469" s="594">
        <v>0.3</v>
      </c>
      <c r="J469" s="335">
        <v>2000</v>
      </c>
      <c r="K469" s="275" t="s">
        <v>24</v>
      </c>
      <c r="L469" s="403">
        <v>8</v>
      </c>
      <c r="M469" s="358">
        <v>25000</v>
      </c>
      <c r="N469" s="420">
        <v>0</v>
      </c>
      <c r="O469" s="423">
        <v>1.25</v>
      </c>
      <c r="P469" s="403"/>
      <c r="Q469" s="557">
        <v>1.25E-3</v>
      </c>
      <c r="R469" s="553">
        <v>277.39999999999998</v>
      </c>
      <c r="S469" s="84">
        <v>0</v>
      </c>
      <c r="T469" s="430">
        <v>275.5</v>
      </c>
      <c r="U469" s="621">
        <v>0.1406</v>
      </c>
      <c r="V469" s="594">
        <v>9.5000000000000001E-2</v>
      </c>
      <c r="W469" s="304"/>
      <c r="X469" s="621">
        <v>3.5000000000000003E-2</v>
      </c>
      <c r="Y469" s="449">
        <v>9.5000000000000001E-2</v>
      </c>
      <c r="Z469" s="460"/>
      <c r="AA469" s="460">
        <v>0.25602500000000006</v>
      </c>
      <c r="AB469" s="524"/>
      <c r="AC469" s="540">
        <v>3.8000000000000003</v>
      </c>
      <c r="AD469" s="524" t="s">
        <v>69</v>
      </c>
      <c r="AE469" s="524">
        <v>0</v>
      </c>
      <c r="AF469" s="2">
        <v>6151</v>
      </c>
    </row>
    <row r="470" spans="1:32" ht="45">
      <c r="A470" s="12">
        <v>6152</v>
      </c>
      <c r="B470" s="244"/>
      <c r="C470" s="244" t="s">
        <v>441</v>
      </c>
      <c r="D470" s="154">
        <v>60</v>
      </c>
      <c r="E470" s="112">
        <v>8700</v>
      </c>
      <c r="F470" s="120"/>
      <c r="G470" s="229">
        <v>0.8</v>
      </c>
      <c r="H470" s="156">
        <v>0.7</v>
      </c>
      <c r="I470" s="156">
        <v>1</v>
      </c>
      <c r="J470" s="336">
        <v>2400</v>
      </c>
      <c r="K470" s="5" t="s">
        <v>24</v>
      </c>
      <c r="L470" s="85">
        <v>8</v>
      </c>
      <c r="M470" s="410">
        <v>35000</v>
      </c>
      <c r="N470" s="106">
        <v>0</v>
      </c>
      <c r="O470" s="424">
        <v>0.65</v>
      </c>
      <c r="P470" s="85">
        <v>13</v>
      </c>
      <c r="Q470" s="557">
        <v>1.6666700000000001E-3</v>
      </c>
      <c r="R470" s="553">
        <v>1284.8</v>
      </c>
      <c r="S470" s="59">
        <v>91</v>
      </c>
      <c r="T470" s="115">
        <v>1352.5</v>
      </c>
      <c r="U470" s="621">
        <v>0.58058333333333323</v>
      </c>
      <c r="V470" s="156">
        <v>0.16157142857142859</v>
      </c>
      <c r="W470" s="114"/>
      <c r="X470" s="621">
        <v>4.6666760000000002E-2</v>
      </c>
      <c r="Y470" s="70">
        <v>0.16157142857142859</v>
      </c>
      <c r="Z470" s="116"/>
      <c r="AA470" s="116">
        <v>0.79762440476190488</v>
      </c>
      <c r="AB470" s="78"/>
      <c r="AC470" s="539">
        <v>17.400000000000002</v>
      </c>
      <c r="AD470" s="78" t="s">
        <v>69</v>
      </c>
      <c r="AE470" s="78">
        <v>0</v>
      </c>
      <c r="AF470" s="2">
        <v>6152</v>
      </c>
    </row>
    <row r="471" spans="1:32" ht="45">
      <c r="A471" s="242">
        <v>6153</v>
      </c>
      <c r="B471" s="243"/>
      <c r="C471" s="243" t="s">
        <v>442</v>
      </c>
      <c r="D471" s="332">
        <v>60</v>
      </c>
      <c r="E471" s="271">
        <v>15500</v>
      </c>
      <c r="F471" s="282"/>
      <c r="G471" s="334">
        <v>1.2</v>
      </c>
      <c r="H471" s="594">
        <v>1</v>
      </c>
      <c r="I471" s="594">
        <v>1.5</v>
      </c>
      <c r="J471" s="335">
        <v>2800</v>
      </c>
      <c r="K471" s="275" t="s">
        <v>24</v>
      </c>
      <c r="L471" s="403">
        <v>8</v>
      </c>
      <c r="M471" s="358">
        <v>35000</v>
      </c>
      <c r="N471" s="420">
        <v>0</v>
      </c>
      <c r="O471" s="423">
        <v>0.6</v>
      </c>
      <c r="P471" s="403">
        <v>20</v>
      </c>
      <c r="Q471" s="557">
        <v>1.6666700000000001E-3</v>
      </c>
      <c r="R471" s="553">
        <v>2263</v>
      </c>
      <c r="S471" s="84">
        <v>140</v>
      </c>
      <c r="T471" s="430">
        <v>2387.5</v>
      </c>
      <c r="U471" s="621">
        <v>0.86928571428571433</v>
      </c>
      <c r="V471" s="594">
        <v>0.26571428571428568</v>
      </c>
      <c r="W471" s="304"/>
      <c r="X471" s="621">
        <v>4.6666760000000002E-2</v>
      </c>
      <c r="Y471" s="449">
        <v>0.26571428571428568</v>
      </c>
      <c r="Z471" s="460"/>
      <c r="AA471" s="460">
        <v>1.230232142857143</v>
      </c>
      <c r="AB471" s="524"/>
      <c r="AC471" s="540">
        <v>31</v>
      </c>
      <c r="AD471" s="524" t="s">
        <v>69</v>
      </c>
      <c r="AE471" s="524">
        <v>0</v>
      </c>
      <c r="AF471" s="2">
        <v>6153</v>
      </c>
    </row>
    <row r="472" spans="1:32" ht="45">
      <c r="A472" s="12">
        <v>6154</v>
      </c>
      <c r="B472" s="244"/>
      <c r="C472" s="244" t="s">
        <v>443</v>
      </c>
      <c r="D472" s="154">
        <v>90</v>
      </c>
      <c r="E472" s="112">
        <v>12000</v>
      </c>
      <c r="F472" s="120"/>
      <c r="G472" s="229">
        <v>0.8</v>
      </c>
      <c r="H472" s="156">
        <v>0.7</v>
      </c>
      <c r="I472" s="156">
        <v>1</v>
      </c>
      <c r="J472" s="336">
        <v>3200</v>
      </c>
      <c r="K472" s="5" t="s">
        <v>24</v>
      </c>
      <c r="L472" s="85">
        <v>8</v>
      </c>
      <c r="M472" s="410">
        <v>45000</v>
      </c>
      <c r="N472" s="106">
        <v>0</v>
      </c>
      <c r="O472" s="424">
        <v>0.65</v>
      </c>
      <c r="P472" s="85">
        <v>15</v>
      </c>
      <c r="Q472" s="557">
        <v>1.6666700000000001E-3</v>
      </c>
      <c r="R472" s="553">
        <v>1752</v>
      </c>
      <c r="S472" s="59">
        <v>105</v>
      </c>
      <c r="T472" s="115">
        <v>1845</v>
      </c>
      <c r="U472" s="621">
        <v>0.58781249999999996</v>
      </c>
      <c r="V472" s="156">
        <v>0.17333333333333334</v>
      </c>
      <c r="W472" s="114"/>
      <c r="X472" s="621">
        <v>4.6666760000000002E-2</v>
      </c>
      <c r="Y472" s="70">
        <v>0.17333333333333334</v>
      </c>
      <c r="Z472" s="116"/>
      <c r="AA472" s="116">
        <v>0.8248854166666667</v>
      </c>
      <c r="AB472" s="78"/>
      <c r="AC472" s="539">
        <v>24</v>
      </c>
      <c r="AD472" s="78" t="s">
        <v>69</v>
      </c>
      <c r="AE472" s="78">
        <v>0</v>
      </c>
      <c r="AF472" s="2">
        <v>6154</v>
      </c>
    </row>
    <row r="473" spans="1:32" ht="45">
      <c r="A473" s="242">
        <v>6155</v>
      </c>
      <c r="B473" s="243"/>
      <c r="C473" s="243" t="s">
        <v>444</v>
      </c>
      <c r="D473" s="332">
        <v>90</v>
      </c>
      <c r="E473" s="271">
        <v>21000</v>
      </c>
      <c r="F473" s="282"/>
      <c r="G473" s="334">
        <v>1.2</v>
      </c>
      <c r="H473" s="594">
        <v>1</v>
      </c>
      <c r="I473" s="594">
        <v>1.5</v>
      </c>
      <c r="J473" s="335">
        <v>4000</v>
      </c>
      <c r="K473" s="275" t="s">
        <v>24</v>
      </c>
      <c r="L473" s="403">
        <v>8</v>
      </c>
      <c r="M473" s="358">
        <v>45000</v>
      </c>
      <c r="N473" s="420">
        <v>0</v>
      </c>
      <c r="O473" s="423">
        <v>0.6</v>
      </c>
      <c r="P473" s="403">
        <v>24</v>
      </c>
      <c r="Q473" s="557">
        <v>1.6666700000000001E-3</v>
      </c>
      <c r="R473" s="553">
        <v>3066</v>
      </c>
      <c r="S473" s="84">
        <v>168</v>
      </c>
      <c r="T473" s="430">
        <v>3213</v>
      </c>
      <c r="U473" s="621">
        <v>0.81899999999999995</v>
      </c>
      <c r="V473" s="594">
        <v>0.27999999999999997</v>
      </c>
      <c r="W473" s="304"/>
      <c r="X473" s="621">
        <v>4.6666760000000002E-2</v>
      </c>
      <c r="Y473" s="449">
        <v>0.27999999999999997</v>
      </c>
      <c r="Z473" s="460"/>
      <c r="AA473" s="460">
        <v>1.1915750000000001</v>
      </c>
      <c r="AB473" s="524"/>
      <c r="AC473" s="540">
        <v>42</v>
      </c>
      <c r="AD473" s="524" t="s">
        <v>69</v>
      </c>
      <c r="AE473" s="524">
        <v>0</v>
      </c>
      <c r="AF473" s="2">
        <v>6155</v>
      </c>
    </row>
    <row r="474" spans="1:32" ht="30">
      <c r="A474" s="12">
        <v>6156</v>
      </c>
      <c r="B474" s="244"/>
      <c r="C474" s="244" t="s">
        <v>445</v>
      </c>
      <c r="D474" s="125" t="s">
        <v>24</v>
      </c>
      <c r="E474" s="112">
        <v>1300</v>
      </c>
      <c r="F474" s="213">
        <v>2.9</v>
      </c>
      <c r="G474" s="130"/>
      <c r="H474" s="114">
        <v>2.6</v>
      </c>
      <c r="I474" s="114">
        <v>3.4</v>
      </c>
      <c r="J474" s="269">
        <v>80</v>
      </c>
      <c r="K474" s="5" t="s">
        <v>24</v>
      </c>
      <c r="L474" s="85">
        <v>15</v>
      </c>
      <c r="M474" s="395">
        <v>2000</v>
      </c>
      <c r="N474" s="106">
        <v>0</v>
      </c>
      <c r="O474" s="424">
        <v>1.9</v>
      </c>
      <c r="P474" s="85"/>
      <c r="Q474" s="554">
        <v>3.3300000000000003E-2</v>
      </c>
      <c r="R474" s="553">
        <v>113.96666666666667</v>
      </c>
      <c r="S474" s="59">
        <v>0</v>
      </c>
      <c r="T474" s="115">
        <v>112.66666666666666</v>
      </c>
      <c r="U474" s="615">
        <v>1.4570833333333333</v>
      </c>
      <c r="V474" s="114">
        <v>1.2349999999999999</v>
      </c>
      <c r="W474" s="114"/>
      <c r="X474" s="615">
        <v>0.93240000000000012</v>
      </c>
      <c r="Y474" s="62">
        <v>1.2349999999999999</v>
      </c>
      <c r="Z474" s="116">
        <v>2.9076666666666666</v>
      </c>
      <c r="AA474" s="163"/>
      <c r="AB474" s="78"/>
      <c r="AC474" s="539">
        <v>2.6</v>
      </c>
      <c r="AD474" s="78" t="s">
        <v>82</v>
      </c>
      <c r="AE474" s="78">
        <v>0</v>
      </c>
      <c r="AF474" s="2">
        <v>6156</v>
      </c>
    </row>
    <row r="475" spans="1:32" ht="45">
      <c r="A475" s="242">
        <v>6157</v>
      </c>
      <c r="B475" s="243"/>
      <c r="C475" s="243" t="s">
        <v>446</v>
      </c>
      <c r="D475" s="281" t="s">
        <v>24</v>
      </c>
      <c r="E475" s="271">
        <v>17500</v>
      </c>
      <c r="F475" s="278">
        <v>30</v>
      </c>
      <c r="G475" s="290"/>
      <c r="H475" s="304">
        <v>25</v>
      </c>
      <c r="I475" s="304">
        <v>38</v>
      </c>
      <c r="J475" s="274">
        <v>80</v>
      </c>
      <c r="K475" s="275" t="s">
        <v>24</v>
      </c>
      <c r="L475" s="403">
        <v>15</v>
      </c>
      <c r="M475" s="394">
        <v>2000</v>
      </c>
      <c r="N475" s="420">
        <v>0</v>
      </c>
      <c r="O475" s="423">
        <v>0.65</v>
      </c>
      <c r="P475" s="403">
        <v>31</v>
      </c>
      <c r="Q475" s="554">
        <v>0.05</v>
      </c>
      <c r="R475" s="553">
        <v>1271.1666666666665</v>
      </c>
      <c r="S475" s="84">
        <v>217</v>
      </c>
      <c r="T475" s="430">
        <v>1733.6666666666667</v>
      </c>
      <c r="U475" s="615">
        <v>18.96458333333333</v>
      </c>
      <c r="V475" s="304">
        <v>5.6875</v>
      </c>
      <c r="W475" s="304"/>
      <c r="X475" s="615">
        <v>1.4000000000000001</v>
      </c>
      <c r="Y475" s="439">
        <v>5.6875</v>
      </c>
      <c r="Z475" s="460">
        <v>30.09416666666667</v>
      </c>
      <c r="AA475" s="484"/>
      <c r="AB475" s="524"/>
      <c r="AC475" s="540">
        <v>35</v>
      </c>
      <c r="AD475" s="524" t="s">
        <v>82</v>
      </c>
      <c r="AE475" s="524">
        <v>0</v>
      </c>
      <c r="AF475" s="2">
        <v>6157</v>
      </c>
    </row>
    <row r="476" spans="1:32" ht="30">
      <c r="A476" s="12">
        <v>6159</v>
      </c>
      <c r="B476" s="244"/>
      <c r="C476" s="244" t="s">
        <v>447</v>
      </c>
      <c r="D476" s="125" t="s">
        <v>24</v>
      </c>
      <c r="E476" s="112">
        <v>2100</v>
      </c>
      <c r="F476" s="213">
        <v>4.0999999999999996</v>
      </c>
      <c r="G476" s="130"/>
      <c r="H476" s="114">
        <v>3.6</v>
      </c>
      <c r="I476" s="114">
        <v>4.9000000000000004</v>
      </c>
      <c r="J476" s="269">
        <v>80</v>
      </c>
      <c r="K476" s="5" t="s">
        <v>24</v>
      </c>
      <c r="L476" s="85">
        <v>15</v>
      </c>
      <c r="M476" s="395">
        <v>2000</v>
      </c>
      <c r="N476" s="106">
        <v>0</v>
      </c>
      <c r="O476" s="424">
        <v>1.35</v>
      </c>
      <c r="P476" s="85"/>
      <c r="Q476" s="554">
        <v>3.3300000000000003E-2</v>
      </c>
      <c r="R476" s="553">
        <v>192.86666666666665</v>
      </c>
      <c r="S476" s="59">
        <v>0</v>
      </c>
      <c r="T476" s="115">
        <v>182</v>
      </c>
      <c r="U476" s="615">
        <v>2.4658333333333333</v>
      </c>
      <c r="V476" s="114">
        <v>1.4175000000000002</v>
      </c>
      <c r="W476" s="114"/>
      <c r="X476" s="615">
        <v>0.93240000000000012</v>
      </c>
      <c r="Y476" s="62">
        <v>1.4175000000000002</v>
      </c>
      <c r="Z476" s="116">
        <v>4.06175</v>
      </c>
      <c r="AA476" s="163"/>
      <c r="AB476" s="78"/>
      <c r="AC476" s="539">
        <v>4.2</v>
      </c>
      <c r="AD476" s="78" t="s">
        <v>82</v>
      </c>
      <c r="AE476" s="78">
        <v>0</v>
      </c>
      <c r="AF476" s="2">
        <v>6159</v>
      </c>
    </row>
    <row r="477" spans="1:32" ht="30">
      <c r="A477" s="242">
        <v>6160</v>
      </c>
      <c r="B477" s="243"/>
      <c r="C477" s="243" t="s">
        <v>448</v>
      </c>
      <c r="D477" s="281" t="s">
        <v>24</v>
      </c>
      <c r="E477" s="271">
        <v>1500</v>
      </c>
      <c r="F477" s="278">
        <v>6.3</v>
      </c>
      <c r="G477" s="290"/>
      <c r="H477" s="304">
        <v>5.5</v>
      </c>
      <c r="I477" s="304">
        <v>7.8</v>
      </c>
      <c r="J477" s="274">
        <v>50</v>
      </c>
      <c r="K477" s="275" t="s">
        <v>24</v>
      </c>
      <c r="L477" s="403">
        <v>15</v>
      </c>
      <c r="M477" s="394">
        <v>2000</v>
      </c>
      <c r="N477" s="420">
        <v>0.25</v>
      </c>
      <c r="O477" s="423">
        <v>2.35</v>
      </c>
      <c r="P477" s="403">
        <v>13</v>
      </c>
      <c r="Q477" s="554">
        <v>0.05</v>
      </c>
      <c r="R477" s="553">
        <v>111.75</v>
      </c>
      <c r="S477" s="84">
        <v>91</v>
      </c>
      <c r="T477" s="430">
        <v>200.5</v>
      </c>
      <c r="U477" s="615">
        <v>4.1150000000000002</v>
      </c>
      <c r="V477" s="304">
        <v>1.7625000000000002</v>
      </c>
      <c r="W477" s="304"/>
      <c r="X477" s="615">
        <v>1.4000000000000001</v>
      </c>
      <c r="Y477" s="439">
        <v>1.7625000000000002</v>
      </c>
      <c r="Z477" s="460">
        <v>6.3497500000000002</v>
      </c>
      <c r="AA477" s="484"/>
      <c r="AB477" s="524"/>
      <c r="AC477" s="540">
        <v>3</v>
      </c>
      <c r="AD477" s="524" t="s">
        <v>82</v>
      </c>
      <c r="AE477" s="524">
        <v>0</v>
      </c>
      <c r="AF477" s="2">
        <v>6160</v>
      </c>
    </row>
    <row r="478" spans="1:32" ht="15">
      <c r="A478" s="90"/>
      <c r="B478" s="241"/>
      <c r="C478" s="90"/>
      <c r="D478" s="125"/>
      <c r="E478" s="112"/>
      <c r="F478" s="120"/>
      <c r="G478" s="130"/>
      <c r="H478" s="114"/>
      <c r="I478" s="114"/>
      <c r="J478" s="269"/>
      <c r="K478" s="89"/>
      <c r="L478" s="90"/>
      <c r="M478" s="395"/>
      <c r="N478" s="106" t="s">
        <v>81</v>
      </c>
      <c r="O478" s="424" t="s">
        <v>81</v>
      </c>
      <c r="P478" s="89"/>
      <c r="Q478" s="554"/>
      <c r="R478" s="553" t="s">
        <v>81</v>
      </c>
      <c r="S478" s="59"/>
      <c r="T478" s="115" t="s">
        <v>81</v>
      </c>
      <c r="U478" s="615"/>
      <c r="V478" s="114"/>
      <c r="W478" s="114"/>
      <c r="X478" s="615"/>
      <c r="Y478" s="62" t="s">
        <v>81</v>
      </c>
      <c r="Z478" s="116"/>
      <c r="AA478" s="163"/>
      <c r="AB478" s="90"/>
      <c r="AC478" s="539" t="s">
        <v>81</v>
      </c>
      <c r="AD478" s="78" t="s">
        <v>81</v>
      </c>
      <c r="AE478" s="78"/>
      <c r="AF478" s="2" t="s">
        <v>81</v>
      </c>
    </row>
    <row r="479" spans="1:32" ht="15">
      <c r="A479" s="238">
        <v>6170</v>
      </c>
      <c r="B479" s="239"/>
      <c r="C479" s="240" t="s">
        <v>449</v>
      </c>
      <c r="D479" s="263"/>
      <c r="E479" s="264"/>
      <c r="F479" s="265"/>
      <c r="G479" s="266"/>
      <c r="H479" s="267"/>
      <c r="I479" s="267"/>
      <c r="J479" s="268"/>
      <c r="K479" s="268"/>
      <c r="L479" s="263"/>
      <c r="M479" s="268"/>
      <c r="N479" s="419" t="s">
        <v>81</v>
      </c>
      <c r="O479" s="425" t="s">
        <v>81</v>
      </c>
      <c r="P479" s="263"/>
      <c r="Q479" s="552"/>
      <c r="R479" s="553" t="s">
        <v>81</v>
      </c>
      <c r="S479" s="561"/>
      <c r="T479" s="429" t="s">
        <v>81</v>
      </c>
      <c r="U479" s="614"/>
      <c r="V479" s="267"/>
      <c r="W479" s="267"/>
      <c r="X479" s="614"/>
      <c r="Y479" s="440" t="s">
        <v>81</v>
      </c>
      <c r="Z479" s="459"/>
      <c r="AA479" s="472"/>
      <c r="AB479" s="523"/>
      <c r="AC479" s="538" t="s">
        <v>81</v>
      </c>
      <c r="AD479" s="523" t="s">
        <v>81</v>
      </c>
      <c r="AE479" s="523"/>
      <c r="AF479" s="2">
        <v>6170</v>
      </c>
    </row>
    <row r="480" spans="1:32" ht="15">
      <c r="A480" s="90"/>
      <c r="B480" s="241"/>
      <c r="C480" s="90"/>
      <c r="D480" s="154"/>
      <c r="E480" s="112"/>
      <c r="F480" s="120"/>
      <c r="G480" s="155"/>
      <c r="H480" s="114"/>
      <c r="I480" s="114"/>
      <c r="J480" s="269"/>
      <c r="K480" s="89"/>
      <c r="L480" s="90"/>
      <c r="M480" s="269"/>
      <c r="N480" s="106" t="s">
        <v>81</v>
      </c>
      <c r="O480" s="424" t="s">
        <v>81</v>
      </c>
      <c r="P480" s="89"/>
      <c r="Q480" s="554"/>
      <c r="R480" s="553" t="s">
        <v>81</v>
      </c>
      <c r="S480" s="59"/>
      <c r="T480" s="115" t="s">
        <v>81</v>
      </c>
      <c r="U480" s="615"/>
      <c r="V480" s="114"/>
      <c r="W480" s="114"/>
      <c r="X480" s="615"/>
      <c r="Y480" s="62" t="s">
        <v>81</v>
      </c>
      <c r="Z480" s="116"/>
      <c r="AA480" s="491"/>
      <c r="AB480" s="90"/>
      <c r="AC480" s="539" t="s">
        <v>81</v>
      </c>
      <c r="AD480" s="78" t="s">
        <v>81</v>
      </c>
      <c r="AE480" s="78"/>
      <c r="AF480" s="2" t="s">
        <v>81</v>
      </c>
    </row>
    <row r="481" spans="1:32" ht="30">
      <c r="A481" s="242">
        <v>6171</v>
      </c>
      <c r="B481" s="243"/>
      <c r="C481" s="243" t="s">
        <v>450</v>
      </c>
      <c r="D481" s="332">
        <v>50</v>
      </c>
      <c r="E481" s="271">
        <v>7200</v>
      </c>
      <c r="F481" s="278">
        <v>4.8</v>
      </c>
      <c r="G481" s="290"/>
      <c r="H481" s="304">
        <v>4.0999999999999996</v>
      </c>
      <c r="I481" s="304">
        <v>5.9</v>
      </c>
      <c r="J481" s="274">
        <v>200</v>
      </c>
      <c r="K481" s="275" t="s">
        <v>24</v>
      </c>
      <c r="L481" s="403">
        <v>15</v>
      </c>
      <c r="M481" s="394">
        <v>10000</v>
      </c>
      <c r="N481" s="420">
        <v>0.25</v>
      </c>
      <c r="O481" s="423">
        <v>1.95</v>
      </c>
      <c r="P481" s="403">
        <v>9</v>
      </c>
      <c r="Q481" s="554">
        <v>0.04</v>
      </c>
      <c r="R481" s="553">
        <v>573.65</v>
      </c>
      <c r="S481" s="84">
        <v>63</v>
      </c>
      <c r="T481" s="430">
        <v>588.59999999999991</v>
      </c>
      <c r="U481" s="615">
        <v>3.2602499999999996</v>
      </c>
      <c r="V481" s="304">
        <v>1.4039999999999999</v>
      </c>
      <c r="W481" s="304"/>
      <c r="X481" s="615">
        <v>1.1200000000000001</v>
      </c>
      <c r="Y481" s="439">
        <v>1.4039999999999999</v>
      </c>
      <c r="Z481" s="460">
        <v>4.7816999999999998</v>
      </c>
      <c r="AA481" s="484"/>
      <c r="AB481" s="524"/>
      <c r="AC481" s="540">
        <v>14.4</v>
      </c>
      <c r="AD481" s="524" t="s">
        <v>82</v>
      </c>
      <c r="AE481" s="524">
        <v>0</v>
      </c>
      <c r="AF481" s="2">
        <v>6171</v>
      </c>
    </row>
    <row r="482" spans="1:32" ht="45">
      <c r="A482" s="12">
        <v>6177</v>
      </c>
      <c r="B482" s="244"/>
      <c r="C482" s="244" t="s">
        <v>451</v>
      </c>
      <c r="D482" s="154">
        <v>58</v>
      </c>
      <c r="E482" s="112">
        <v>19000</v>
      </c>
      <c r="F482" s="213">
        <v>6.5</v>
      </c>
      <c r="G482" s="130"/>
      <c r="H482" s="114">
        <v>5.4</v>
      </c>
      <c r="I482" s="114">
        <v>8.3000000000000007</v>
      </c>
      <c r="J482" s="269">
        <v>250</v>
      </c>
      <c r="K482" s="5" t="s">
        <v>24</v>
      </c>
      <c r="L482" s="85">
        <v>20</v>
      </c>
      <c r="M482" s="395">
        <v>10000</v>
      </c>
      <c r="N482" s="106">
        <v>0.25</v>
      </c>
      <c r="O482" s="424">
        <v>0.55000000000000004</v>
      </c>
      <c r="P482" s="85">
        <v>9</v>
      </c>
      <c r="Q482" s="554">
        <v>0.02</v>
      </c>
      <c r="R482" s="553">
        <v>1240</v>
      </c>
      <c r="S482" s="59">
        <v>63</v>
      </c>
      <c r="T482" s="115">
        <v>1212.5</v>
      </c>
      <c r="U482" s="615">
        <v>5.3719999999999999</v>
      </c>
      <c r="V482" s="114">
        <v>1.0449999999999999</v>
      </c>
      <c r="W482" s="114"/>
      <c r="X482" s="615">
        <v>0.56000000000000005</v>
      </c>
      <c r="Y482" s="62">
        <v>1.0449999999999999</v>
      </c>
      <c r="Z482" s="116">
        <v>6.4844999999999997</v>
      </c>
      <c r="AA482" s="163"/>
      <c r="AB482" s="78"/>
      <c r="AC482" s="539">
        <v>38</v>
      </c>
      <c r="AD482" s="78" t="s">
        <v>82</v>
      </c>
      <c r="AE482" s="78">
        <v>0</v>
      </c>
      <c r="AF482" s="2">
        <v>6177</v>
      </c>
    </row>
    <row r="483" spans="1:32" ht="30">
      <c r="A483" s="242">
        <v>6172</v>
      </c>
      <c r="B483" s="243"/>
      <c r="C483" s="243" t="s">
        <v>452</v>
      </c>
      <c r="D483" s="281" t="s">
        <v>24</v>
      </c>
      <c r="E483" s="271">
        <v>14000</v>
      </c>
      <c r="F483" s="278">
        <v>9</v>
      </c>
      <c r="G483" s="290"/>
      <c r="H483" s="304">
        <v>7.5</v>
      </c>
      <c r="I483" s="304">
        <v>11.5</v>
      </c>
      <c r="J483" s="274">
        <v>200</v>
      </c>
      <c r="K483" s="275" t="s">
        <v>24</v>
      </c>
      <c r="L483" s="403">
        <v>15</v>
      </c>
      <c r="M483" s="394">
        <v>10000</v>
      </c>
      <c r="N483" s="420">
        <v>0.25</v>
      </c>
      <c r="O483" s="423">
        <v>1.5</v>
      </c>
      <c r="P483" s="403">
        <v>29</v>
      </c>
      <c r="Q483" s="554">
        <v>0.05</v>
      </c>
      <c r="R483" s="553">
        <v>1080.25</v>
      </c>
      <c r="S483" s="84">
        <v>203</v>
      </c>
      <c r="T483" s="430">
        <v>1225</v>
      </c>
      <c r="U483" s="615">
        <v>6.5612500000000002</v>
      </c>
      <c r="V483" s="304">
        <v>2.0999999999999996</v>
      </c>
      <c r="W483" s="304"/>
      <c r="X483" s="615">
        <v>1.4000000000000001</v>
      </c>
      <c r="Y483" s="439">
        <v>2.0999999999999996</v>
      </c>
      <c r="Z483" s="460">
        <v>9.0475000000000012</v>
      </c>
      <c r="AA483" s="484"/>
      <c r="AB483" s="524"/>
      <c r="AC483" s="540">
        <v>28</v>
      </c>
      <c r="AD483" s="524" t="s">
        <v>82</v>
      </c>
      <c r="AE483" s="524">
        <v>0</v>
      </c>
      <c r="AF483" s="2">
        <v>6172</v>
      </c>
    </row>
    <row r="484" spans="1:32" ht="45">
      <c r="A484" s="12">
        <v>6173</v>
      </c>
      <c r="B484" s="244"/>
      <c r="C484" s="247" t="s">
        <v>453</v>
      </c>
      <c r="D484" s="125" t="s">
        <v>24</v>
      </c>
      <c r="E484" s="112">
        <v>8600</v>
      </c>
      <c r="F484" s="213">
        <v>7.3</v>
      </c>
      <c r="G484" s="130"/>
      <c r="H484" s="114">
        <v>6.5</v>
      </c>
      <c r="I484" s="114">
        <v>9</v>
      </c>
      <c r="J484" s="269">
        <v>200</v>
      </c>
      <c r="K484" s="5" t="s">
        <v>24</v>
      </c>
      <c r="L484" s="85">
        <v>12</v>
      </c>
      <c r="M484" s="395">
        <v>10000</v>
      </c>
      <c r="N484" s="106">
        <v>0.25</v>
      </c>
      <c r="O484" s="424">
        <v>2.2999999999999998</v>
      </c>
      <c r="P484" s="85">
        <v>29</v>
      </c>
      <c r="Q484" s="554">
        <v>0.05</v>
      </c>
      <c r="R484" s="553">
        <v>765.6</v>
      </c>
      <c r="S484" s="59">
        <v>203</v>
      </c>
      <c r="T484" s="115">
        <v>938.30000000000007</v>
      </c>
      <c r="U484" s="615">
        <v>4.931</v>
      </c>
      <c r="V484" s="114">
        <v>1.9779999999999998</v>
      </c>
      <c r="W484" s="114"/>
      <c r="X484" s="615">
        <v>1.4000000000000001</v>
      </c>
      <c r="Y484" s="62">
        <v>1.9779999999999998</v>
      </c>
      <c r="Z484" s="116">
        <v>7.336450000000001</v>
      </c>
      <c r="AA484" s="163"/>
      <c r="AB484" s="78"/>
      <c r="AC484" s="539">
        <v>17.2</v>
      </c>
      <c r="AD484" s="78" t="s">
        <v>82</v>
      </c>
      <c r="AE484" s="78">
        <v>0</v>
      </c>
      <c r="AF484" s="2">
        <v>6173</v>
      </c>
    </row>
    <row r="485" spans="1:32" ht="45">
      <c r="A485" s="242">
        <v>6174</v>
      </c>
      <c r="B485" s="243"/>
      <c r="C485" s="243" t="s">
        <v>454</v>
      </c>
      <c r="D485" s="281" t="s">
        <v>24</v>
      </c>
      <c r="E485" s="271">
        <v>27000</v>
      </c>
      <c r="F485" s="278">
        <v>14</v>
      </c>
      <c r="G485" s="290"/>
      <c r="H485" s="304">
        <v>12</v>
      </c>
      <c r="I485" s="304">
        <v>18.5</v>
      </c>
      <c r="J485" s="274">
        <v>250</v>
      </c>
      <c r="K485" s="275" t="s">
        <v>24</v>
      </c>
      <c r="L485" s="403">
        <v>12</v>
      </c>
      <c r="M485" s="394">
        <v>10000</v>
      </c>
      <c r="N485" s="420">
        <v>0.25</v>
      </c>
      <c r="O485" s="423">
        <v>1</v>
      </c>
      <c r="P485" s="403">
        <v>44</v>
      </c>
      <c r="Q485" s="554">
        <v>0.05</v>
      </c>
      <c r="R485" s="553">
        <v>2349</v>
      </c>
      <c r="S485" s="84">
        <v>308</v>
      </c>
      <c r="T485" s="430">
        <v>2616.5</v>
      </c>
      <c r="U485" s="615">
        <v>10.843999999999999</v>
      </c>
      <c r="V485" s="304">
        <v>2.7</v>
      </c>
      <c r="W485" s="304"/>
      <c r="X485" s="615">
        <v>1.4000000000000001</v>
      </c>
      <c r="Y485" s="439">
        <v>2.7</v>
      </c>
      <c r="Z485" s="460">
        <v>14.482600000000001</v>
      </c>
      <c r="AA485" s="484"/>
      <c r="AB485" s="524"/>
      <c r="AC485" s="540">
        <v>54</v>
      </c>
      <c r="AD485" s="524" t="s">
        <v>82</v>
      </c>
      <c r="AE485" s="524">
        <v>0</v>
      </c>
      <c r="AF485" s="2">
        <v>6174</v>
      </c>
    </row>
    <row r="486" spans="1:32" ht="45">
      <c r="A486" s="12">
        <v>6175</v>
      </c>
      <c r="B486" s="244"/>
      <c r="C486" s="247" t="s">
        <v>455</v>
      </c>
      <c r="D486" s="125" t="s">
        <v>24</v>
      </c>
      <c r="E486" s="112">
        <v>39500</v>
      </c>
      <c r="F486" s="213">
        <v>17</v>
      </c>
      <c r="G486" s="130"/>
      <c r="H486" s="114">
        <v>14.5</v>
      </c>
      <c r="I486" s="114">
        <v>22</v>
      </c>
      <c r="J486" s="269">
        <v>300</v>
      </c>
      <c r="K486" s="5" t="s">
        <v>24</v>
      </c>
      <c r="L486" s="85">
        <v>12</v>
      </c>
      <c r="M486" s="395">
        <v>10000</v>
      </c>
      <c r="N486" s="106">
        <v>0.25</v>
      </c>
      <c r="O486" s="424">
        <v>0.75</v>
      </c>
      <c r="P486" s="85">
        <v>63</v>
      </c>
      <c r="Q486" s="554">
        <v>0.05</v>
      </c>
      <c r="R486" s="553">
        <v>3523.5</v>
      </c>
      <c r="S486" s="59">
        <v>441</v>
      </c>
      <c r="T486" s="115">
        <v>3818.25</v>
      </c>
      <c r="U486" s="615">
        <v>13.484999999999999</v>
      </c>
      <c r="V486" s="114">
        <v>2.9625000000000004</v>
      </c>
      <c r="W486" s="114"/>
      <c r="X486" s="615">
        <v>1.4000000000000001</v>
      </c>
      <c r="Y486" s="62">
        <v>2.9625000000000004</v>
      </c>
      <c r="Z486" s="116">
        <v>17.259</v>
      </c>
      <c r="AA486" s="163"/>
      <c r="AB486" s="78"/>
      <c r="AC486" s="539">
        <v>79</v>
      </c>
      <c r="AD486" s="78" t="s">
        <v>82</v>
      </c>
      <c r="AE486" s="78">
        <v>0</v>
      </c>
      <c r="AF486" s="2">
        <v>6175</v>
      </c>
    </row>
    <row r="487" spans="1:32" ht="15">
      <c r="A487" s="90"/>
      <c r="B487" s="241"/>
      <c r="C487" s="90"/>
      <c r="D487" s="125"/>
      <c r="E487" s="112"/>
      <c r="F487" s="120"/>
      <c r="G487" s="130"/>
      <c r="H487" s="114"/>
      <c r="I487" s="114"/>
      <c r="J487" s="269"/>
      <c r="K487" s="89"/>
      <c r="L487" s="90"/>
      <c r="M487" s="395"/>
      <c r="N487" s="106" t="s">
        <v>81</v>
      </c>
      <c r="O487" s="424" t="s">
        <v>81</v>
      </c>
      <c r="P487" s="89"/>
      <c r="Q487" s="554"/>
      <c r="R487" s="553" t="s">
        <v>81</v>
      </c>
      <c r="S487" s="59"/>
      <c r="T487" s="115" t="s">
        <v>81</v>
      </c>
      <c r="U487" s="615"/>
      <c r="V487" s="114"/>
      <c r="W487" s="114"/>
      <c r="X487" s="615"/>
      <c r="Y487" s="62" t="s">
        <v>81</v>
      </c>
      <c r="Z487" s="116"/>
      <c r="AA487" s="163"/>
      <c r="AB487" s="90"/>
      <c r="AC487" s="539" t="s">
        <v>81</v>
      </c>
      <c r="AD487" s="78" t="s">
        <v>81</v>
      </c>
      <c r="AE487" s="78"/>
      <c r="AF487" s="2" t="s">
        <v>81</v>
      </c>
    </row>
    <row r="488" spans="1:32" ht="15">
      <c r="A488" s="238">
        <v>6180</v>
      </c>
      <c r="B488" s="239"/>
      <c r="C488" s="240" t="s">
        <v>456</v>
      </c>
      <c r="D488" s="263"/>
      <c r="E488" s="264"/>
      <c r="F488" s="265"/>
      <c r="G488" s="266"/>
      <c r="H488" s="267"/>
      <c r="I488" s="267"/>
      <c r="J488" s="268"/>
      <c r="K488" s="268"/>
      <c r="L488" s="263"/>
      <c r="M488" s="268"/>
      <c r="N488" s="419" t="s">
        <v>81</v>
      </c>
      <c r="O488" s="425" t="s">
        <v>81</v>
      </c>
      <c r="P488" s="263"/>
      <c r="Q488" s="552"/>
      <c r="R488" s="553" t="s">
        <v>81</v>
      </c>
      <c r="S488" s="561"/>
      <c r="T488" s="429" t="s">
        <v>81</v>
      </c>
      <c r="U488" s="614"/>
      <c r="V488" s="267"/>
      <c r="W488" s="267"/>
      <c r="X488" s="614"/>
      <c r="Y488" s="440" t="s">
        <v>81</v>
      </c>
      <c r="Z488" s="459"/>
      <c r="AA488" s="472"/>
      <c r="AB488" s="523"/>
      <c r="AC488" s="538" t="s">
        <v>81</v>
      </c>
      <c r="AD488" s="523" t="s">
        <v>457</v>
      </c>
      <c r="AE488" s="523"/>
      <c r="AF488" s="2">
        <v>6180</v>
      </c>
    </row>
    <row r="489" spans="1:32" ht="15">
      <c r="A489" s="90"/>
      <c r="B489" s="241"/>
      <c r="C489" s="90"/>
      <c r="D489" s="125"/>
      <c r="E489" s="112"/>
      <c r="F489" s="120"/>
      <c r="G489" s="130"/>
      <c r="H489" s="114"/>
      <c r="I489" s="114"/>
      <c r="J489" s="269"/>
      <c r="K489" s="89"/>
      <c r="L489" s="90"/>
      <c r="M489" s="395"/>
      <c r="N489" s="106" t="s">
        <v>81</v>
      </c>
      <c r="O489" s="424" t="s">
        <v>81</v>
      </c>
      <c r="P489" s="89"/>
      <c r="Q489" s="554"/>
      <c r="R489" s="553" t="s">
        <v>81</v>
      </c>
      <c r="S489" s="59"/>
      <c r="T489" s="115" t="s">
        <v>81</v>
      </c>
      <c r="U489" s="615"/>
      <c r="V489" s="114"/>
      <c r="W489" s="114"/>
      <c r="X489" s="615"/>
      <c r="Y489" s="62" t="s">
        <v>81</v>
      </c>
      <c r="Z489" s="116"/>
      <c r="AA489" s="163"/>
      <c r="AB489" s="90"/>
      <c r="AC489" s="539" t="s">
        <v>81</v>
      </c>
      <c r="AD489" s="78" t="s">
        <v>81</v>
      </c>
      <c r="AE489" s="78"/>
      <c r="AF489" s="2" t="s">
        <v>81</v>
      </c>
    </row>
    <row r="490" spans="1:32" ht="30">
      <c r="A490" s="242">
        <v>6181</v>
      </c>
      <c r="B490" s="243"/>
      <c r="C490" s="243" t="s">
        <v>458</v>
      </c>
      <c r="D490" s="343"/>
      <c r="E490" s="271">
        <v>31000</v>
      </c>
      <c r="F490" s="278">
        <v>66</v>
      </c>
      <c r="G490" s="344"/>
      <c r="H490" s="304">
        <v>57</v>
      </c>
      <c r="I490" s="304">
        <v>80</v>
      </c>
      <c r="J490" s="274">
        <v>100</v>
      </c>
      <c r="K490" s="275" t="s">
        <v>24</v>
      </c>
      <c r="L490" s="403">
        <v>8</v>
      </c>
      <c r="M490" s="394">
        <v>2500</v>
      </c>
      <c r="N490" s="420">
        <v>0.25</v>
      </c>
      <c r="O490" s="423">
        <v>1.7</v>
      </c>
      <c r="P490" s="403">
        <v>39</v>
      </c>
      <c r="Q490" s="554">
        <v>0.1</v>
      </c>
      <c r="R490" s="553">
        <v>3784</v>
      </c>
      <c r="S490" s="84">
        <v>273</v>
      </c>
      <c r="T490" s="430">
        <v>3892.25</v>
      </c>
      <c r="U490" s="615">
        <v>41.21</v>
      </c>
      <c r="V490" s="304">
        <v>21.08</v>
      </c>
      <c r="W490" s="304"/>
      <c r="X490" s="615">
        <v>2.8000000000000003</v>
      </c>
      <c r="Y490" s="439">
        <v>21.08</v>
      </c>
      <c r="Z490" s="460">
        <v>66.002750000000006</v>
      </c>
      <c r="AA490" s="493"/>
      <c r="AB490" s="524"/>
      <c r="AC490" s="540">
        <v>62</v>
      </c>
      <c r="AD490" s="524" t="s">
        <v>82</v>
      </c>
      <c r="AE490" s="524">
        <v>0</v>
      </c>
      <c r="AF490" s="2">
        <v>6181</v>
      </c>
    </row>
    <row r="491" spans="1:32" ht="45">
      <c r="A491" s="12">
        <v>6182</v>
      </c>
      <c r="B491" s="244"/>
      <c r="C491" s="244" t="s">
        <v>459</v>
      </c>
      <c r="D491" s="111">
        <v>30</v>
      </c>
      <c r="E491" s="112">
        <v>50000</v>
      </c>
      <c r="F491" s="213">
        <v>89</v>
      </c>
      <c r="G491" s="87"/>
      <c r="H491" s="114">
        <v>79</v>
      </c>
      <c r="I491" s="114">
        <v>105</v>
      </c>
      <c r="J491" s="269">
        <v>150</v>
      </c>
      <c r="K491" s="5">
        <v>60</v>
      </c>
      <c r="L491" s="85">
        <v>8</v>
      </c>
      <c r="M491" s="395">
        <v>2500</v>
      </c>
      <c r="N491" s="106">
        <v>0.25</v>
      </c>
      <c r="O491" s="424">
        <v>1.3</v>
      </c>
      <c r="P491" s="85">
        <v>55</v>
      </c>
      <c r="Q491" s="554">
        <v>0.1</v>
      </c>
      <c r="R491" s="553">
        <v>6267.25</v>
      </c>
      <c r="S491" s="59">
        <v>825</v>
      </c>
      <c r="T491" s="115">
        <v>6662.5</v>
      </c>
      <c r="U491" s="615">
        <v>47.988333333333337</v>
      </c>
      <c r="V491" s="114">
        <v>26</v>
      </c>
      <c r="W491" s="114">
        <v>10.314</v>
      </c>
      <c r="X491" s="615">
        <v>2.8000000000000003</v>
      </c>
      <c r="Y491" s="62">
        <v>36.314</v>
      </c>
      <c r="Z491" s="116">
        <v>88.803733333333341</v>
      </c>
      <c r="AA491" s="117"/>
      <c r="AB491" s="78"/>
      <c r="AC491" s="539">
        <v>100</v>
      </c>
      <c r="AD491" s="78" t="s">
        <v>82</v>
      </c>
      <c r="AE491" s="78">
        <v>1</v>
      </c>
      <c r="AF491" s="2">
        <v>6182</v>
      </c>
    </row>
    <row r="492" spans="1:32" ht="30">
      <c r="A492" s="242">
        <v>6183</v>
      </c>
      <c r="B492" s="243"/>
      <c r="C492" s="243" t="s">
        <v>460</v>
      </c>
      <c r="D492" s="345">
        <v>250</v>
      </c>
      <c r="E492" s="271">
        <v>32000</v>
      </c>
      <c r="F492" s="278">
        <v>53</v>
      </c>
      <c r="G492" s="346">
        <v>0.2</v>
      </c>
      <c r="H492" s="304">
        <v>45</v>
      </c>
      <c r="I492" s="304">
        <v>65</v>
      </c>
      <c r="J492" s="274">
        <v>120</v>
      </c>
      <c r="K492" s="275" t="s">
        <v>24</v>
      </c>
      <c r="L492" s="403">
        <v>8</v>
      </c>
      <c r="M492" s="394">
        <v>3000</v>
      </c>
      <c r="N492" s="420">
        <v>0.25</v>
      </c>
      <c r="O492" s="423">
        <v>1.3</v>
      </c>
      <c r="P492" s="403">
        <v>47</v>
      </c>
      <c r="Q492" s="554">
        <v>0.125</v>
      </c>
      <c r="R492" s="553">
        <v>4020.5</v>
      </c>
      <c r="S492" s="84">
        <v>329</v>
      </c>
      <c r="T492" s="430">
        <v>4065</v>
      </c>
      <c r="U492" s="615">
        <v>36.8125</v>
      </c>
      <c r="V492" s="304">
        <v>13.866666666666667</v>
      </c>
      <c r="W492" s="304"/>
      <c r="X492" s="615">
        <v>3.5</v>
      </c>
      <c r="Y492" s="439">
        <v>13.866666666666667</v>
      </c>
      <c r="Z492" s="460">
        <v>52.51583333333334</v>
      </c>
      <c r="AA492" s="494">
        <v>0.21006333333333335</v>
      </c>
      <c r="AB492" s="524"/>
      <c r="AC492" s="540">
        <v>64</v>
      </c>
      <c r="AD492" s="524" t="s">
        <v>82</v>
      </c>
      <c r="AE492" s="524">
        <v>0</v>
      </c>
      <c r="AF492" s="2">
        <v>6183</v>
      </c>
    </row>
    <row r="493" spans="1:32" ht="15">
      <c r="A493" s="12"/>
      <c r="B493" s="244"/>
      <c r="C493" s="12"/>
      <c r="D493" s="66"/>
      <c r="E493" s="112"/>
      <c r="F493" s="120"/>
      <c r="G493" s="141"/>
      <c r="H493" s="143"/>
      <c r="I493" s="143"/>
      <c r="J493" s="331"/>
      <c r="K493" s="1"/>
      <c r="L493" s="85"/>
      <c r="M493" s="331"/>
      <c r="N493" s="106" t="s">
        <v>81</v>
      </c>
      <c r="O493" s="424" t="s">
        <v>81</v>
      </c>
      <c r="P493" s="85"/>
      <c r="Q493" s="554"/>
      <c r="R493" s="553" t="s">
        <v>81</v>
      </c>
      <c r="S493" s="59"/>
      <c r="T493" s="115" t="s">
        <v>81</v>
      </c>
      <c r="U493" s="620"/>
      <c r="V493" s="143"/>
      <c r="W493" s="114"/>
      <c r="X493" s="620"/>
      <c r="Y493" s="62" t="s">
        <v>81</v>
      </c>
      <c r="Z493" s="116"/>
      <c r="AA493" s="495"/>
      <c r="AB493" s="78"/>
      <c r="AC493" s="539" t="s">
        <v>81</v>
      </c>
      <c r="AD493" s="78" t="s">
        <v>81</v>
      </c>
      <c r="AE493" s="78"/>
      <c r="AF493" s="2" t="s">
        <v>81</v>
      </c>
    </row>
    <row r="494" spans="1:32" ht="28.5">
      <c r="A494" s="249"/>
      <c r="B494" s="250"/>
      <c r="C494" s="251" t="s">
        <v>461</v>
      </c>
      <c r="D494" s="294"/>
      <c r="E494" s="295"/>
      <c r="F494" s="296"/>
      <c r="G494" s="297"/>
      <c r="H494" s="298"/>
      <c r="I494" s="298"/>
      <c r="J494" s="299"/>
      <c r="K494" s="300"/>
      <c r="L494" s="406"/>
      <c r="M494" s="299"/>
      <c r="N494" s="421" t="s">
        <v>81</v>
      </c>
      <c r="O494" s="426" t="s">
        <v>81</v>
      </c>
      <c r="P494" s="406"/>
      <c r="Q494" s="554"/>
      <c r="R494" s="553" t="s">
        <v>81</v>
      </c>
      <c r="S494" s="563"/>
      <c r="T494" s="432" t="s">
        <v>81</v>
      </c>
      <c r="U494" s="615"/>
      <c r="V494" s="298"/>
      <c r="W494" s="298"/>
      <c r="X494" s="615"/>
      <c r="Y494" s="443" t="s">
        <v>81</v>
      </c>
      <c r="Z494" s="464"/>
      <c r="AA494" s="496"/>
      <c r="AB494" s="528"/>
      <c r="AC494" s="542" t="s">
        <v>81</v>
      </c>
      <c r="AD494" s="528" t="s">
        <v>81</v>
      </c>
      <c r="AE494" s="528"/>
      <c r="AF494" s="2" t="s">
        <v>81</v>
      </c>
    </row>
    <row r="495" spans="1:32" ht="15">
      <c r="A495" s="90"/>
      <c r="B495" s="241"/>
      <c r="C495" s="90"/>
      <c r="D495" s="125"/>
      <c r="E495" s="112"/>
      <c r="F495" s="120"/>
      <c r="G495" s="135"/>
      <c r="H495" s="127"/>
      <c r="I495" s="127"/>
      <c r="J495" s="285"/>
      <c r="K495" s="89"/>
      <c r="L495" s="90"/>
      <c r="M495" s="285"/>
      <c r="N495" s="106" t="s">
        <v>81</v>
      </c>
      <c r="O495" s="424" t="s">
        <v>81</v>
      </c>
      <c r="P495" s="89"/>
      <c r="Q495" s="554"/>
      <c r="R495" s="553" t="s">
        <v>81</v>
      </c>
      <c r="S495" s="59"/>
      <c r="T495" s="115" t="s">
        <v>81</v>
      </c>
      <c r="U495" s="616"/>
      <c r="V495" s="127"/>
      <c r="W495" s="114"/>
      <c r="X495" s="616"/>
      <c r="Y495" s="62" t="s">
        <v>81</v>
      </c>
      <c r="Z495" s="116"/>
      <c r="AA495" s="149"/>
      <c r="AB495" s="90"/>
      <c r="AC495" s="539" t="s">
        <v>81</v>
      </c>
      <c r="AD495" s="78" t="s">
        <v>81</v>
      </c>
      <c r="AE495" s="78"/>
      <c r="AF495" s="2" t="s">
        <v>81</v>
      </c>
    </row>
    <row r="496" spans="1:32" ht="28.5">
      <c r="A496" s="238">
        <v>7000</v>
      </c>
      <c r="B496" s="239" t="s">
        <v>83</v>
      </c>
      <c r="C496" s="240" t="s">
        <v>462</v>
      </c>
      <c r="D496" s="263"/>
      <c r="E496" s="264"/>
      <c r="F496" s="265"/>
      <c r="G496" s="266"/>
      <c r="H496" s="267"/>
      <c r="I496" s="267"/>
      <c r="J496" s="268"/>
      <c r="K496" s="268"/>
      <c r="L496" s="263"/>
      <c r="M496" s="268"/>
      <c r="N496" s="419" t="s">
        <v>81</v>
      </c>
      <c r="O496" s="425" t="s">
        <v>81</v>
      </c>
      <c r="P496" s="263"/>
      <c r="Q496" s="552"/>
      <c r="R496" s="553" t="s">
        <v>81</v>
      </c>
      <c r="S496" s="561"/>
      <c r="T496" s="429" t="s">
        <v>81</v>
      </c>
      <c r="U496" s="614"/>
      <c r="V496" s="267"/>
      <c r="W496" s="267"/>
      <c r="X496" s="614"/>
      <c r="Y496" s="440" t="s">
        <v>81</v>
      </c>
      <c r="Z496" s="459"/>
      <c r="AA496" s="472"/>
      <c r="AB496" s="523"/>
      <c r="AC496" s="538" t="s">
        <v>81</v>
      </c>
      <c r="AD496" s="523" t="s">
        <v>82</v>
      </c>
      <c r="AE496" s="523"/>
      <c r="AF496" s="2">
        <v>7000</v>
      </c>
    </row>
    <row r="497" spans="1:32" ht="15">
      <c r="A497" s="90"/>
      <c r="B497" s="241"/>
      <c r="C497" s="90"/>
      <c r="D497" s="125"/>
      <c r="E497" s="112"/>
      <c r="F497" s="120"/>
      <c r="G497" s="135"/>
      <c r="H497" s="127"/>
      <c r="I497" s="127"/>
      <c r="J497" s="285"/>
      <c r="K497" s="89"/>
      <c r="L497" s="90"/>
      <c r="M497" s="285"/>
      <c r="N497" s="106" t="s">
        <v>81</v>
      </c>
      <c r="O497" s="424" t="s">
        <v>81</v>
      </c>
      <c r="P497" s="89"/>
      <c r="Q497" s="554"/>
      <c r="R497" s="553" t="s">
        <v>81</v>
      </c>
      <c r="S497" s="59"/>
      <c r="T497" s="115" t="s">
        <v>81</v>
      </c>
      <c r="U497" s="616"/>
      <c r="V497" s="127"/>
      <c r="W497" s="114"/>
      <c r="X497" s="616"/>
      <c r="Y497" s="62" t="s">
        <v>81</v>
      </c>
      <c r="Z497" s="116"/>
      <c r="AA497" s="149"/>
      <c r="AB497" s="90"/>
      <c r="AC497" s="539" t="s">
        <v>81</v>
      </c>
      <c r="AD497" s="78" t="s">
        <v>81</v>
      </c>
      <c r="AE497" s="78"/>
      <c r="AF497" s="2" t="s">
        <v>81</v>
      </c>
    </row>
    <row r="498" spans="1:32" ht="45">
      <c r="A498" s="242">
        <v>7001</v>
      </c>
      <c r="B498" s="243" t="s">
        <v>83</v>
      </c>
      <c r="C498" s="245" t="s">
        <v>463</v>
      </c>
      <c r="D498" s="281">
        <v>120</v>
      </c>
      <c r="E498" s="271">
        <v>159000</v>
      </c>
      <c r="F498" s="287">
        <v>270</v>
      </c>
      <c r="G498" s="301">
        <v>230</v>
      </c>
      <c r="H498" s="347">
        <v>190</v>
      </c>
      <c r="I498" s="347">
        <v>280</v>
      </c>
      <c r="J498" s="274">
        <v>80</v>
      </c>
      <c r="K498" s="275">
        <v>60</v>
      </c>
      <c r="L498" s="403">
        <v>12</v>
      </c>
      <c r="M498" s="394">
        <v>2800</v>
      </c>
      <c r="N498" s="420">
        <v>0.25</v>
      </c>
      <c r="O498" s="423">
        <v>0.45</v>
      </c>
      <c r="P498" s="403">
        <v>136</v>
      </c>
      <c r="Q498" s="554">
        <v>0.33</v>
      </c>
      <c r="R498" s="553">
        <v>15486.6</v>
      </c>
      <c r="S498" s="84">
        <v>952</v>
      </c>
      <c r="T498" s="430">
        <v>15046.5</v>
      </c>
      <c r="U498" s="615">
        <v>215.70749999999998</v>
      </c>
      <c r="V498" s="304">
        <v>25.553571428571427</v>
      </c>
      <c r="W498" s="304">
        <v>32.661000000000001</v>
      </c>
      <c r="X498" s="615">
        <v>9.24</v>
      </c>
      <c r="Y498" s="439">
        <v>58.214571428571432</v>
      </c>
      <c r="Z498" s="467">
        <v>270.9254035714286</v>
      </c>
      <c r="AA498" s="475"/>
      <c r="AB498" s="526">
        <v>95</v>
      </c>
      <c r="AC498" s="540">
        <v>818</v>
      </c>
      <c r="AD498" s="524" t="s">
        <v>82</v>
      </c>
      <c r="AE498" s="524">
        <v>1</v>
      </c>
      <c r="AF498" s="2">
        <v>7001</v>
      </c>
    </row>
    <row r="499" spans="1:32" ht="45">
      <c r="A499" s="12">
        <v>7002</v>
      </c>
      <c r="B499" s="244" t="s">
        <v>83</v>
      </c>
      <c r="C499" s="247" t="s">
        <v>464</v>
      </c>
      <c r="D499" s="125">
        <v>133</v>
      </c>
      <c r="E499" s="112">
        <v>186000</v>
      </c>
      <c r="F499" s="216">
        <v>320</v>
      </c>
      <c r="G499" s="135">
        <v>240</v>
      </c>
      <c r="H499" s="127">
        <v>200</v>
      </c>
      <c r="I499" s="127">
        <v>300</v>
      </c>
      <c r="J499" s="269">
        <v>80</v>
      </c>
      <c r="K499" s="5">
        <v>60</v>
      </c>
      <c r="L499" s="85">
        <v>12</v>
      </c>
      <c r="M499" s="395">
        <v>2800</v>
      </c>
      <c r="N499" s="106">
        <v>0.25</v>
      </c>
      <c r="O499" s="424">
        <v>0.4</v>
      </c>
      <c r="P499" s="85">
        <v>158</v>
      </c>
      <c r="Q499" s="554">
        <v>0.33</v>
      </c>
      <c r="R499" s="553">
        <v>17921.599999999999</v>
      </c>
      <c r="S499" s="59">
        <v>1106</v>
      </c>
      <c r="T499" s="115">
        <v>17509</v>
      </c>
      <c r="U499" s="615">
        <v>248.69499999999999</v>
      </c>
      <c r="V499" s="114">
        <v>26.571428571428573</v>
      </c>
      <c r="W499" s="114">
        <v>42.975000000000001</v>
      </c>
      <c r="X499" s="615">
        <v>9.24</v>
      </c>
      <c r="Y499" s="62">
        <v>69.546428571428578</v>
      </c>
      <c r="Z499" s="468">
        <v>317.24982142857147</v>
      </c>
      <c r="AA499" s="149"/>
      <c r="AB499" s="222">
        <v>125</v>
      </c>
      <c r="AC499" s="539">
        <v>872</v>
      </c>
      <c r="AD499" s="78" t="s">
        <v>82</v>
      </c>
      <c r="AE499" s="78">
        <v>1</v>
      </c>
      <c r="AF499" s="2">
        <v>7002</v>
      </c>
    </row>
    <row r="500" spans="1:32" ht="45">
      <c r="A500" s="242">
        <v>7003</v>
      </c>
      <c r="B500" s="243" t="s">
        <v>83</v>
      </c>
      <c r="C500" s="245" t="s">
        <v>465</v>
      </c>
      <c r="D500" s="281">
        <v>143</v>
      </c>
      <c r="E500" s="271">
        <v>224000</v>
      </c>
      <c r="F500" s="287">
        <v>360</v>
      </c>
      <c r="G500" s="301">
        <v>250</v>
      </c>
      <c r="H500" s="347">
        <v>210</v>
      </c>
      <c r="I500" s="347">
        <v>310</v>
      </c>
      <c r="J500" s="274">
        <v>85</v>
      </c>
      <c r="K500" s="275">
        <v>60</v>
      </c>
      <c r="L500" s="403">
        <v>12</v>
      </c>
      <c r="M500" s="394">
        <v>2800</v>
      </c>
      <c r="N500" s="420">
        <v>0.25</v>
      </c>
      <c r="O500" s="423">
        <v>0.35</v>
      </c>
      <c r="P500" s="403">
        <v>162</v>
      </c>
      <c r="Q500" s="554">
        <v>0.25</v>
      </c>
      <c r="R500" s="553">
        <v>21817.599999999999</v>
      </c>
      <c r="S500" s="84">
        <v>1134</v>
      </c>
      <c r="T500" s="430">
        <v>20786</v>
      </c>
      <c r="U500" s="615">
        <v>281.17176470588231</v>
      </c>
      <c r="V500" s="304">
        <v>28</v>
      </c>
      <c r="W500" s="304">
        <v>51.57</v>
      </c>
      <c r="X500" s="615">
        <v>7</v>
      </c>
      <c r="Y500" s="439">
        <v>79.569999999999993</v>
      </c>
      <c r="Z500" s="467">
        <v>356.52229411764711</v>
      </c>
      <c r="AA500" s="475"/>
      <c r="AB500" s="526">
        <v>150</v>
      </c>
      <c r="AC500" s="540">
        <v>948</v>
      </c>
      <c r="AD500" s="524" t="s">
        <v>82</v>
      </c>
      <c r="AE500" s="524">
        <v>1</v>
      </c>
      <c r="AF500" s="2">
        <v>7003</v>
      </c>
    </row>
    <row r="501" spans="1:32" ht="45">
      <c r="A501" s="12">
        <v>7004</v>
      </c>
      <c r="B501" s="244" t="s">
        <v>83</v>
      </c>
      <c r="C501" s="247" t="s">
        <v>466</v>
      </c>
      <c r="D501" s="125">
        <v>162</v>
      </c>
      <c r="E501" s="112">
        <v>257000</v>
      </c>
      <c r="F501" s="216">
        <v>400</v>
      </c>
      <c r="G501" s="135">
        <v>250</v>
      </c>
      <c r="H501" s="127">
        <v>210</v>
      </c>
      <c r="I501" s="127">
        <v>310</v>
      </c>
      <c r="J501" s="269">
        <v>90</v>
      </c>
      <c r="K501" s="5">
        <v>70</v>
      </c>
      <c r="L501" s="85">
        <v>12</v>
      </c>
      <c r="M501" s="395">
        <v>2800</v>
      </c>
      <c r="N501" s="106">
        <v>0.25</v>
      </c>
      <c r="O501" s="424">
        <v>0.35</v>
      </c>
      <c r="P501" s="85">
        <v>176</v>
      </c>
      <c r="Q501" s="554">
        <v>0.25</v>
      </c>
      <c r="R501" s="553">
        <v>24350</v>
      </c>
      <c r="S501" s="59">
        <v>1232</v>
      </c>
      <c r="T501" s="115">
        <v>23705.5</v>
      </c>
      <c r="U501" s="615">
        <v>295.35555555555555</v>
      </c>
      <c r="V501" s="114">
        <v>32.125</v>
      </c>
      <c r="W501" s="114">
        <v>70.192499999999995</v>
      </c>
      <c r="X501" s="615">
        <v>7</v>
      </c>
      <c r="Y501" s="62">
        <v>102.3175</v>
      </c>
      <c r="Z501" s="468">
        <v>402.28313888888891</v>
      </c>
      <c r="AA501" s="149"/>
      <c r="AB501" s="222">
        <v>175</v>
      </c>
      <c r="AC501" s="539">
        <v>1014</v>
      </c>
      <c r="AD501" s="78" t="s">
        <v>82</v>
      </c>
      <c r="AE501" s="78">
        <v>1</v>
      </c>
      <c r="AF501" s="2">
        <v>7004</v>
      </c>
    </row>
    <row r="502" spans="1:32" ht="45">
      <c r="A502" s="242">
        <v>7005</v>
      </c>
      <c r="B502" s="243" t="s">
        <v>83</v>
      </c>
      <c r="C502" s="245" t="s">
        <v>467</v>
      </c>
      <c r="D502" s="281">
        <v>175</v>
      </c>
      <c r="E502" s="271">
        <v>331000</v>
      </c>
      <c r="F502" s="287">
        <v>470</v>
      </c>
      <c r="G502" s="301">
        <v>270</v>
      </c>
      <c r="H502" s="347">
        <v>230</v>
      </c>
      <c r="I502" s="347">
        <v>330</v>
      </c>
      <c r="J502" s="274">
        <v>100</v>
      </c>
      <c r="K502" s="275">
        <v>70</v>
      </c>
      <c r="L502" s="403">
        <v>12</v>
      </c>
      <c r="M502" s="394">
        <v>2800</v>
      </c>
      <c r="N502" s="420">
        <v>0.25</v>
      </c>
      <c r="O502" s="423">
        <v>0.3</v>
      </c>
      <c r="P502" s="403">
        <v>180</v>
      </c>
      <c r="Q502" s="554">
        <v>0.2</v>
      </c>
      <c r="R502" s="553">
        <v>32142</v>
      </c>
      <c r="S502" s="84">
        <v>1260</v>
      </c>
      <c r="T502" s="430">
        <v>30060.5</v>
      </c>
      <c r="U502" s="615">
        <v>345.62</v>
      </c>
      <c r="V502" s="304">
        <v>35.464285714285708</v>
      </c>
      <c r="W502" s="304">
        <v>88.242000000000004</v>
      </c>
      <c r="X502" s="615">
        <v>5.6000000000000005</v>
      </c>
      <c r="Y502" s="439">
        <v>123.70628571428571</v>
      </c>
      <c r="Z502" s="467">
        <v>466.74241428571435</v>
      </c>
      <c r="AA502" s="475"/>
      <c r="AB502" s="526">
        <v>220</v>
      </c>
      <c r="AC502" s="540">
        <v>1162</v>
      </c>
      <c r="AD502" s="524" t="s">
        <v>82</v>
      </c>
      <c r="AE502" s="524">
        <v>1</v>
      </c>
      <c r="AF502" s="2">
        <v>7005</v>
      </c>
    </row>
    <row r="503" spans="1:32" ht="30">
      <c r="A503" s="164">
        <v>7006</v>
      </c>
      <c r="B503" s="247" t="s">
        <v>83</v>
      </c>
      <c r="C503" s="247" t="s">
        <v>468</v>
      </c>
      <c r="D503" s="125">
        <v>189</v>
      </c>
      <c r="E503" s="112">
        <v>379000</v>
      </c>
      <c r="F503" s="216">
        <v>500</v>
      </c>
      <c r="G503" s="135">
        <v>260</v>
      </c>
      <c r="H503" s="127">
        <v>230</v>
      </c>
      <c r="I503" s="127">
        <v>320</v>
      </c>
      <c r="J503" s="269">
        <v>110</v>
      </c>
      <c r="K503" s="5">
        <v>70</v>
      </c>
      <c r="L503" s="85">
        <v>12</v>
      </c>
      <c r="M503" s="395">
        <v>2800</v>
      </c>
      <c r="N503" s="106">
        <v>0.25</v>
      </c>
      <c r="O503" s="424">
        <v>0.3</v>
      </c>
      <c r="P503" s="85">
        <v>185</v>
      </c>
      <c r="Q503" s="554">
        <v>0.2</v>
      </c>
      <c r="R503" s="553">
        <v>37693.800000000003</v>
      </c>
      <c r="S503" s="59">
        <v>1295</v>
      </c>
      <c r="T503" s="115">
        <v>34199.5</v>
      </c>
      <c r="U503" s="615">
        <v>366.02545454545458</v>
      </c>
      <c r="V503" s="114">
        <v>40.607142857142854</v>
      </c>
      <c r="W503" s="114">
        <v>103.08269999999999</v>
      </c>
      <c r="X503" s="615">
        <v>5.6000000000000005</v>
      </c>
      <c r="Y503" s="62">
        <v>143.68984285714285</v>
      </c>
      <c r="Z503" s="468">
        <v>500.05382714285713</v>
      </c>
      <c r="AA503" s="149"/>
      <c r="AB503" s="222">
        <v>257</v>
      </c>
      <c r="AC503" s="539">
        <v>1258</v>
      </c>
      <c r="AD503" s="78" t="s">
        <v>82</v>
      </c>
      <c r="AE503" s="78">
        <v>1</v>
      </c>
      <c r="AF503" s="2">
        <v>7006</v>
      </c>
    </row>
    <row r="504" spans="1:32" ht="30">
      <c r="A504" s="595">
        <v>7007</v>
      </c>
      <c r="B504" s="596" t="s">
        <v>83</v>
      </c>
      <c r="C504" s="596" t="s">
        <v>469</v>
      </c>
      <c r="D504" s="567">
        <v>200</v>
      </c>
      <c r="E504" s="568">
        <v>403000</v>
      </c>
      <c r="F504" s="597">
        <v>510</v>
      </c>
      <c r="G504" s="598">
        <v>260</v>
      </c>
      <c r="H504" s="589">
        <v>220</v>
      </c>
      <c r="I504" s="589">
        <v>310</v>
      </c>
      <c r="J504" s="572">
        <v>120</v>
      </c>
      <c r="K504" s="573">
        <v>70</v>
      </c>
      <c r="L504" s="575">
        <v>12</v>
      </c>
      <c r="M504" s="576">
        <v>2800</v>
      </c>
      <c r="N504" s="574">
        <v>0.25</v>
      </c>
      <c r="O504" s="550">
        <v>0.3</v>
      </c>
      <c r="P504" s="575">
        <v>185</v>
      </c>
      <c r="Q504" s="554"/>
      <c r="R504" s="553" t="s">
        <v>81</v>
      </c>
      <c r="S504" s="577">
        <v>1295</v>
      </c>
      <c r="T504" s="579">
        <v>36251.5</v>
      </c>
      <c r="U504" s="616"/>
      <c r="V504" s="571">
        <v>43.178571428571423</v>
      </c>
      <c r="W504" s="571">
        <v>117.9234</v>
      </c>
      <c r="X504" s="616"/>
      <c r="Y504" s="580">
        <v>161.10197142857143</v>
      </c>
      <c r="Z504" s="469">
        <v>509.51758523809531</v>
      </c>
      <c r="AA504" s="497"/>
      <c r="AB504" s="530">
        <v>294</v>
      </c>
      <c r="AC504" s="543">
        <v>1306</v>
      </c>
      <c r="AD504" s="529" t="s">
        <v>82</v>
      </c>
      <c r="AE504" s="529">
        <v>1</v>
      </c>
      <c r="AF504" s="2">
        <v>7007</v>
      </c>
    </row>
    <row r="505" spans="1:32" ht="15">
      <c r="A505" s="90"/>
      <c r="B505" s="241"/>
      <c r="C505" s="90"/>
      <c r="D505" s="125"/>
      <c r="E505" s="112"/>
      <c r="F505" s="165"/>
      <c r="G505" s="135"/>
      <c r="H505" s="127"/>
      <c r="I505" s="127"/>
      <c r="J505" s="285"/>
      <c r="K505" s="89"/>
      <c r="L505" s="90"/>
      <c r="M505" s="404"/>
      <c r="N505" s="106" t="s">
        <v>81</v>
      </c>
      <c r="O505" s="424" t="s">
        <v>81</v>
      </c>
      <c r="P505" s="89"/>
      <c r="Q505" s="552"/>
      <c r="R505" s="553" t="s">
        <v>81</v>
      </c>
      <c r="S505" s="59"/>
      <c r="T505" s="115" t="s">
        <v>81</v>
      </c>
      <c r="U505" s="614"/>
      <c r="V505" s="127"/>
      <c r="W505" s="127"/>
      <c r="X505" s="614"/>
      <c r="Y505" s="62" t="s">
        <v>81</v>
      </c>
      <c r="Z505" s="147"/>
      <c r="AA505" s="149"/>
      <c r="AB505" s="90"/>
      <c r="AC505" s="539" t="s">
        <v>81</v>
      </c>
      <c r="AD505" s="78" t="s">
        <v>81</v>
      </c>
      <c r="AE505" s="78"/>
      <c r="AF505" s="2" t="s">
        <v>81</v>
      </c>
    </row>
    <row r="506" spans="1:32" ht="28.5">
      <c r="A506" s="238">
        <v>7020</v>
      </c>
      <c r="B506" s="239"/>
      <c r="C506" s="240" t="s">
        <v>470</v>
      </c>
      <c r="D506" s="263"/>
      <c r="E506" s="264"/>
      <c r="F506" s="265"/>
      <c r="G506" s="266"/>
      <c r="H506" s="267"/>
      <c r="I506" s="267"/>
      <c r="J506" s="268"/>
      <c r="K506" s="268"/>
      <c r="L506" s="263"/>
      <c r="M506" s="268"/>
      <c r="N506" s="419" t="s">
        <v>81</v>
      </c>
      <c r="O506" s="425" t="s">
        <v>81</v>
      </c>
      <c r="P506" s="263"/>
      <c r="Q506" s="554"/>
      <c r="R506" s="553" t="s">
        <v>81</v>
      </c>
      <c r="S506" s="561"/>
      <c r="T506" s="429" t="s">
        <v>81</v>
      </c>
      <c r="U506" s="616"/>
      <c r="V506" s="267"/>
      <c r="W506" s="267"/>
      <c r="X506" s="616"/>
      <c r="Y506" s="440" t="s">
        <v>81</v>
      </c>
      <c r="Z506" s="459"/>
      <c r="AA506" s="472"/>
      <c r="AB506" s="523"/>
      <c r="AC506" s="538" t="s">
        <v>81</v>
      </c>
      <c r="AD506" s="523" t="s">
        <v>81</v>
      </c>
      <c r="AE506" s="523"/>
      <c r="AF506" s="2">
        <v>7020</v>
      </c>
    </row>
    <row r="507" spans="1:32" ht="15">
      <c r="A507" s="90"/>
      <c r="B507" s="241"/>
      <c r="C507" s="90"/>
      <c r="D507" s="125"/>
      <c r="E507" s="112"/>
      <c r="F507" s="165"/>
      <c r="G507" s="135"/>
      <c r="H507" s="127"/>
      <c r="I507" s="127"/>
      <c r="J507" s="285"/>
      <c r="K507" s="89"/>
      <c r="L507" s="90"/>
      <c r="M507" s="404"/>
      <c r="N507" s="106" t="s">
        <v>81</v>
      </c>
      <c r="O507" s="424" t="s">
        <v>81</v>
      </c>
      <c r="P507" s="89"/>
      <c r="Q507" s="554">
        <v>0.25</v>
      </c>
      <c r="R507" s="553">
        <v>2629.8</v>
      </c>
      <c r="S507" s="59"/>
      <c r="T507" s="115" t="s">
        <v>81</v>
      </c>
      <c r="U507" s="616">
        <v>36.68</v>
      </c>
      <c r="V507" s="127"/>
      <c r="W507" s="127"/>
      <c r="X507" s="616">
        <v>7</v>
      </c>
      <c r="Y507" s="62" t="s">
        <v>81</v>
      </c>
      <c r="Z507" s="147"/>
      <c r="AA507" s="149"/>
      <c r="AB507" s="78" t="s">
        <v>471</v>
      </c>
      <c r="AC507" s="539" t="s">
        <v>81</v>
      </c>
      <c r="AD507" s="78" t="s">
        <v>81</v>
      </c>
      <c r="AE507" s="78"/>
      <c r="AF507" s="2" t="s">
        <v>81</v>
      </c>
    </row>
    <row r="508" spans="1:32" ht="30">
      <c r="A508" s="242">
        <v>7021</v>
      </c>
      <c r="B508" s="243"/>
      <c r="C508" s="243" t="s">
        <v>472</v>
      </c>
      <c r="D508" s="281">
        <v>120</v>
      </c>
      <c r="E508" s="271">
        <v>27000</v>
      </c>
      <c r="F508" s="282">
        <v>59</v>
      </c>
      <c r="G508" s="302">
        <v>49</v>
      </c>
      <c r="H508" s="347">
        <v>41</v>
      </c>
      <c r="I508" s="347">
        <v>60</v>
      </c>
      <c r="J508" s="284">
        <v>85</v>
      </c>
      <c r="K508" s="275"/>
      <c r="L508" s="403">
        <v>12</v>
      </c>
      <c r="M508" s="405">
        <v>2500</v>
      </c>
      <c r="N508" s="420">
        <v>0.25</v>
      </c>
      <c r="O508" s="423">
        <v>1.1000000000000001</v>
      </c>
      <c r="P508" s="403">
        <v>62</v>
      </c>
      <c r="Q508" s="554">
        <v>0.25</v>
      </c>
      <c r="R508" s="553">
        <v>3214.2</v>
      </c>
      <c r="S508" s="84">
        <v>434</v>
      </c>
      <c r="T508" s="430">
        <v>2742.5</v>
      </c>
      <c r="U508" s="616">
        <v>39.612631578947365</v>
      </c>
      <c r="V508" s="347">
        <v>11.880000000000003</v>
      </c>
      <c r="W508" s="347"/>
      <c r="X508" s="616">
        <v>7</v>
      </c>
      <c r="Y508" s="441">
        <v>11.880000000000003</v>
      </c>
      <c r="Z508" s="460">
        <v>58.271011764705889</v>
      </c>
      <c r="AA508" s="475">
        <v>48.559176470588241</v>
      </c>
      <c r="AB508" s="531">
        <v>274.33034611344539</v>
      </c>
      <c r="AC508" s="540">
        <v>54</v>
      </c>
      <c r="AD508" s="524" t="s">
        <v>134</v>
      </c>
      <c r="AE508" s="524">
        <v>0</v>
      </c>
      <c r="AF508" s="2">
        <v>7021</v>
      </c>
    </row>
    <row r="509" spans="1:32" ht="30">
      <c r="A509" s="12">
        <v>7022</v>
      </c>
      <c r="B509" s="244"/>
      <c r="C509" s="244" t="s">
        <v>473</v>
      </c>
      <c r="D509" s="125">
        <v>133</v>
      </c>
      <c r="E509" s="112">
        <v>31000</v>
      </c>
      <c r="F509" s="120">
        <v>67</v>
      </c>
      <c r="G509" s="219">
        <v>50</v>
      </c>
      <c r="H509" s="127">
        <v>42</v>
      </c>
      <c r="I509" s="127">
        <v>62</v>
      </c>
      <c r="J509" s="285">
        <v>95</v>
      </c>
      <c r="K509" s="1"/>
      <c r="L509" s="85">
        <v>12</v>
      </c>
      <c r="M509" s="404">
        <v>2800</v>
      </c>
      <c r="N509" s="106">
        <v>0.25</v>
      </c>
      <c r="O509" s="424">
        <v>1.1000000000000001</v>
      </c>
      <c r="P509" s="85">
        <v>69</v>
      </c>
      <c r="Q509" s="554">
        <v>0.2</v>
      </c>
      <c r="R509" s="553">
        <v>4188.2</v>
      </c>
      <c r="S509" s="59">
        <v>483</v>
      </c>
      <c r="T509" s="115">
        <v>3133.5</v>
      </c>
      <c r="U509" s="616">
        <v>45.773333333333333</v>
      </c>
      <c r="V509" s="127">
        <v>12.178571428571429</v>
      </c>
      <c r="W509" s="127"/>
      <c r="X509" s="616">
        <v>5.6000000000000005</v>
      </c>
      <c r="Y509" s="69">
        <v>12.178571428571429</v>
      </c>
      <c r="Z509" s="116">
        <v>66.073149999999998</v>
      </c>
      <c r="AA509" s="149">
        <v>49.679060150375946</v>
      </c>
      <c r="AB509" s="223">
        <v>288.21276047261011</v>
      </c>
      <c r="AC509" s="539">
        <v>62</v>
      </c>
      <c r="AD509" s="78" t="s">
        <v>134</v>
      </c>
      <c r="AE509" s="78">
        <v>0</v>
      </c>
      <c r="AF509" s="2">
        <v>7022</v>
      </c>
    </row>
    <row r="510" spans="1:32" ht="30">
      <c r="A510" s="242">
        <v>7023</v>
      </c>
      <c r="B510" s="243"/>
      <c r="C510" s="243" t="s">
        <v>474</v>
      </c>
      <c r="D510" s="281">
        <v>143</v>
      </c>
      <c r="E510" s="271">
        <v>42000</v>
      </c>
      <c r="F510" s="282">
        <v>82</v>
      </c>
      <c r="G510" s="302">
        <v>57</v>
      </c>
      <c r="H510" s="347">
        <v>48</v>
      </c>
      <c r="I510" s="347">
        <v>71</v>
      </c>
      <c r="J510" s="284">
        <v>105</v>
      </c>
      <c r="K510" s="275"/>
      <c r="L510" s="403">
        <v>12</v>
      </c>
      <c r="M510" s="405">
        <v>3100</v>
      </c>
      <c r="N510" s="420">
        <v>0.25</v>
      </c>
      <c r="O510" s="423">
        <v>0.9</v>
      </c>
      <c r="P510" s="403">
        <v>76</v>
      </c>
      <c r="Q510" s="554">
        <v>0.2</v>
      </c>
      <c r="R510" s="553">
        <v>4675.2</v>
      </c>
      <c r="S510" s="84">
        <v>532</v>
      </c>
      <c r="T510" s="430">
        <v>4123</v>
      </c>
      <c r="U510" s="616">
        <v>46.358260869565214</v>
      </c>
      <c r="V510" s="347">
        <v>12.193548387096774</v>
      </c>
      <c r="W510" s="347"/>
      <c r="X510" s="616">
        <v>5.6000000000000005</v>
      </c>
      <c r="Y510" s="441">
        <v>12.193548387096774</v>
      </c>
      <c r="Z510" s="460">
        <v>80.9469182795699</v>
      </c>
      <c r="AA510" s="475">
        <v>56.606236559139788</v>
      </c>
      <c r="AB510" s="531">
        <v>305.9225261519</v>
      </c>
      <c r="AC510" s="540">
        <v>84</v>
      </c>
      <c r="AD510" s="524" t="s">
        <v>134</v>
      </c>
      <c r="AE510" s="524">
        <v>0</v>
      </c>
      <c r="AF510" s="2">
        <v>7023</v>
      </c>
    </row>
    <row r="511" spans="1:32" ht="30">
      <c r="A511" s="12">
        <v>7024</v>
      </c>
      <c r="B511" s="244"/>
      <c r="C511" s="244" t="s">
        <v>475</v>
      </c>
      <c r="D511" s="125">
        <v>168</v>
      </c>
      <c r="E511" s="112">
        <v>47000</v>
      </c>
      <c r="F511" s="120">
        <v>94</v>
      </c>
      <c r="G511" s="219">
        <v>56</v>
      </c>
      <c r="H511" s="127">
        <v>48</v>
      </c>
      <c r="I511" s="127">
        <v>71</v>
      </c>
      <c r="J511" s="285">
        <v>115</v>
      </c>
      <c r="K511" s="1"/>
      <c r="L511" s="85">
        <v>12</v>
      </c>
      <c r="M511" s="404">
        <v>3700</v>
      </c>
      <c r="N511" s="106">
        <v>0.25</v>
      </c>
      <c r="O511" s="424">
        <v>0.9</v>
      </c>
      <c r="P511" s="85">
        <v>80</v>
      </c>
      <c r="Q511" s="554">
        <v>0.2</v>
      </c>
      <c r="R511" s="553">
        <v>5649.2</v>
      </c>
      <c r="S511" s="59">
        <v>560</v>
      </c>
      <c r="T511" s="115">
        <v>4578.5</v>
      </c>
      <c r="U511" s="616">
        <v>45.43</v>
      </c>
      <c r="V511" s="127">
        <v>11.432432432432433</v>
      </c>
      <c r="W511" s="127"/>
      <c r="X511" s="616">
        <v>5.6000000000000005</v>
      </c>
      <c r="Y511" s="69">
        <v>11.432432432432433</v>
      </c>
      <c r="Z511" s="116">
        <v>94.701639482961241</v>
      </c>
      <c r="AA511" s="149">
        <v>56.370023501762645</v>
      </c>
      <c r="AB511" s="223">
        <v>295.82427284038698</v>
      </c>
      <c r="AC511" s="539">
        <v>94</v>
      </c>
      <c r="AD511" s="78" t="s">
        <v>134</v>
      </c>
      <c r="AE511" s="78">
        <v>0</v>
      </c>
      <c r="AF511" s="2">
        <v>7024</v>
      </c>
    </row>
    <row r="512" spans="1:32" ht="30">
      <c r="A512" s="242">
        <v>7025</v>
      </c>
      <c r="B512" s="243"/>
      <c r="C512" s="243" t="s">
        <v>476</v>
      </c>
      <c r="D512" s="281">
        <v>189</v>
      </c>
      <c r="E512" s="271">
        <v>54000</v>
      </c>
      <c r="F512" s="282">
        <v>102</v>
      </c>
      <c r="G512" s="302">
        <v>54</v>
      </c>
      <c r="H512" s="347">
        <v>45</v>
      </c>
      <c r="I512" s="347">
        <v>67</v>
      </c>
      <c r="J512" s="284">
        <v>140</v>
      </c>
      <c r="K512" s="275"/>
      <c r="L512" s="403">
        <v>12</v>
      </c>
      <c r="M512" s="405">
        <v>4200</v>
      </c>
      <c r="N512" s="420">
        <v>0.25</v>
      </c>
      <c r="O512" s="423">
        <v>0.9</v>
      </c>
      <c r="P512" s="403">
        <v>85</v>
      </c>
      <c r="Q512" s="554"/>
      <c r="R512" s="553"/>
      <c r="S512" s="84">
        <v>595</v>
      </c>
      <c r="T512" s="430">
        <v>5212</v>
      </c>
      <c r="U512" s="616"/>
      <c r="V512" s="347">
        <v>11.571428571428573</v>
      </c>
      <c r="W512" s="347"/>
      <c r="X512" s="616"/>
      <c r="Y512" s="441">
        <v>11.571428571428573</v>
      </c>
      <c r="Z512" s="460">
        <v>101.4552</v>
      </c>
      <c r="AA512" s="475">
        <v>53.68</v>
      </c>
      <c r="AB512" s="531">
        <v>318.25874452003023</v>
      </c>
      <c r="AC512" s="540">
        <v>108</v>
      </c>
      <c r="AD512" s="524" t="s">
        <v>134</v>
      </c>
      <c r="AE512" s="524">
        <v>0</v>
      </c>
      <c r="AF512" s="2">
        <v>7025</v>
      </c>
    </row>
    <row r="513" spans="1:32" ht="30">
      <c r="A513" s="12">
        <v>7026</v>
      </c>
      <c r="B513" s="244"/>
      <c r="C513" s="244" t="s">
        <v>477</v>
      </c>
      <c r="D513" s="125">
        <v>200</v>
      </c>
      <c r="E513" s="112">
        <v>58000</v>
      </c>
      <c r="F513" s="120">
        <v>108</v>
      </c>
      <c r="G513" s="219">
        <v>54</v>
      </c>
      <c r="H513" s="127">
        <v>46</v>
      </c>
      <c r="I513" s="127">
        <v>68</v>
      </c>
      <c r="J513" s="285">
        <v>150</v>
      </c>
      <c r="K513" s="1"/>
      <c r="L513" s="85">
        <v>12</v>
      </c>
      <c r="M513" s="404">
        <v>4200</v>
      </c>
      <c r="N513" s="106">
        <v>0.25</v>
      </c>
      <c r="O513" s="424">
        <v>0.9</v>
      </c>
      <c r="P513" s="85">
        <v>85</v>
      </c>
      <c r="Q513" s="552"/>
      <c r="R513" s="553" t="s">
        <v>81</v>
      </c>
      <c r="S513" s="59">
        <v>595</v>
      </c>
      <c r="T513" s="115">
        <v>5554</v>
      </c>
      <c r="U513" s="614"/>
      <c r="V513" s="127">
        <v>12.428571428571429</v>
      </c>
      <c r="W513" s="127"/>
      <c r="X513" s="614"/>
      <c r="Y513" s="69">
        <v>12.428571428571429</v>
      </c>
      <c r="Z513" s="116">
        <v>108.80152380952383</v>
      </c>
      <c r="AA513" s="149">
        <v>54.400761904761907</v>
      </c>
      <c r="AB513" s="223">
        <v>309.15955452380956</v>
      </c>
      <c r="AC513" s="539">
        <v>116</v>
      </c>
      <c r="AD513" s="78" t="s">
        <v>134</v>
      </c>
      <c r="AE513" s="78">
        <v>0</v>
      </c>
      <c r="AF513" s="2">
        <v>7026</v>
      </c>
    </row>
    <row r="514" spans="1:32" ht="15">
      <c r="A514" s="12"/>
      <c r="B514" s="244"/>
      <c r="C514" s="244"/>
      <c r="D514" s="125"/>
      <c r="E514" s="112"/>
      <c r="F514" s="120"/>
      <c r="G514" s="135"/>
      <c r="H514" s="127"/>
      <c r="I514" s="127"/>
      <c r="J514" s="285"/>
      <c r="K514" s="1"/>
      <c r="L514" s="85"/>
      <c r="M514" s="404"/>
      <c r="N514" s="106"/>
      <c r="O514" s="424" t="s">
        <v>81</v>
      </c>
      <c r="P514" s="85"/>
      <c r="Q514" s="554"/>
      <c r="R514" s="553" t="s">
        <v>81</v>
      </c>
      <c r="S514" s="59"/>
      <c r="T514" s="115" t="s">
        <v>81</v>
      </c>
      <c r="U514" s="616"/>
      <c r="V514" s="127"/>
      <c r="W514" s="127"/>
      <c r="X514" s="616"/>
      <c r="Y514" s="62" t="s">
        <v>81</v>
      </c>
      <c r="Z514" s="116"/>
      <c r="AA514" s="149"/>
      <c r="AB514" s="223"/>
      <c r="AC514" s="539"/>
      <c r="AD514" s="78" t="s">
        <v>81</v>
      </c>
      <c r="AE514" s="78"/>
      <c r="AF514" s="2" t="s">
        <v>81</v>
      </c>
    </row>
    <row r="515" spans="1:32" ht="15">
      <c r="A515" s="238">
        <v>7040</v>
      </c>
      <c r="B515" s="239"/>
      <c r="C515" s="246" t="s">
        <v>478</v>
      </c>
      <c r="D515" s="348"/>
      <c r="E515" s="264"/>
      <c r="F515" s="265"/>
      <c r="G515" s="266"/>
      <c r="H515" s="267"/>
      <c r="I515" s="267"/>
      <c r="J515" s="268"/>
      <c r="K515" s="268"/>
      <c r="L515" s="263"/>
      <c r="M515" s="268"/>
      <c r="N515" s="419" t="s">
        <v>81</v>
      </c>
      <c r="O515" s="425" t="s">
        <v>81</v>
      </c>
      <c r="P515" s="263"/>
      <c r="Q515" s="554">
        <v>0.5</v>
      </c>
      <c r="R515" s="553">
        <v>11103.6</v>
      </c>
      <c r="S515" s="561"/>
      <c r="T515" s="429" t="s">
        <v>81</v>
      </c>
      <c r="U515" s="616">
        <v>211.19333333333333</v>
      </c>
      <c r="V515" s="267"/>
      <c r="W515" s="267"/>
      <c r="X515" s="616">
        <v>14</v>
      </c>
      <c r="Y515" s="440" t="s">
        <v>81</v>
      </c>
      <c r="Z515" s="459"/>
      <c r="AA515" s="472"/>
      <c r="AB515" s="523"/>
      <c r="AC515" s="538" t="s">
        <v>81</v>
      </c>
      <c r="AD515" s="523" t="s">
        <v>81</v>
      </c>
      <c r="AE515" s="523"/>
      <c r="AF515" s="2">
        <v>7040</v>
      </c>
    </row>
    <row r="516" spans="1:32" ht="15">
      <c r="A516" s="90"/>
      <c r="B516" s="241"/>
      <c r="C516" s="90"/>
      <c r="D516" s="125"/>
      <c r="E516" s="112"/>
      <c r="F516" s="165"/>
      <c r="G516" s="135"/>
      <c r="H516" s="127"/>
      <c r="I516" s="127"/>
      <c r="J516" s="285"/>
      <c r="K516" s="89"/>
      <c r="L516" s="90"/>
      <c r="M516" s="404"/>
      <c r="N516" s="106" t="s">
        <v>81</v>
      </c>
      <c r="O516" s="424" t="s">
        <v>81</v>
      </c>
      <c r="P516" s="89"/>
      <c r="Q516" s="554">
        <v>0.5</v>
      </c>
      <c r="R516" s="553">
        <v>16558</v>
      </c>
      <c r="S516" s="59"/>
      <c r="T516" s="115" t="s">
        <v>81</v>
      </c>
      <c r="U516" s="616">
        <v>234.45</v>
      </c>
      <c r="V516" s="127"/>
      <c r="W516" s="127"/>
      <c r="X516" s="616">
        <v>14</v>
      </c>
      <c r="Y516" s="62" t="s">
        <v>81</v>
      </c>
      <c r="Z516" s="147"/>
      <c r="AA516" s="149"/>
      <c r="AB516" s="90"/>
      <c r="AC516" s="539" t="s">
        <v>81</v>
      </c>
      <c r="AD516" s="78" t="s">
        <v>81</v>
      </c>
      <c r="AE516" s="78"/>
      <c r="AF516" s="2" t="s">
        <v>81</v>
      </c>
    </row>
    <row r="517" spans="1:32" ht="60">
      <c r="A517" s="242">
        <v>7043</v>
      </c>
      <c r="B517" s="243"/>
      <c r="C517" s="243" t="s">
        <v>479</v>
      </c>
      <c r="D517" s="281">
        <v>97</v>
      </c>
      <c r="E517" s="271">
        <v>183000</v>
      </c>
      <c r="F517" s="349"/>
      <c r="G517" s="302">
        <v>440</v>
      </c>
      <c r="H517" s="304">
        <v>390</v>
      </c>
      <c r="I517" s="304">
        <v>530</v>
      </c>
      <c r="J517" s="284">
        <v>80</v>
      </c>
      <c r="K517" s="275">
        <v>80</v>
      </c>
      <c r="L517" s="403">
        <v>12</v>
      </c>
      <c r="M517" s="405">
        <v>1300</v>
      </c>
      <c r="N517" s="420">
        <v>0.1</v>
      </c>
      <c r="O517" s="423">
        <v>0.75</v>
      </c>
      <c r="P517" s="403">
        <v>194</v>
      </c>
      <c r="Q517" s="554">
        <v>0.5</v>
      </c>
      <c r="R517" s="553">
        <v>17726.8</v>
      </c>
      <c r="S517" s="84">
        <v>1358</v>
      </c>
      <c r="T517" s="430">
        <v>19462.599999999999</v>
      </c>
      <c r="U517" s="616">
        <v>249.35999999999999</v>
      </c>
      <c r="V517" s="347">
        <v>105.57692307692308</v>
      </c>
      <c r="W517" s="347">
        <v>51.983505154639175</v>
      </c>
      <c r="X517" s="616">
        <v>14</v>
      </c>
      <c r="Y517" s="441">
        <v>157.56042823156224</v>
      </c>
      <c r="Z517" s="466"/>
      <c r="AA517" s="475">
        <v>440.92722105471847</v>
      </c>
      <c r="AB517" s="524"/>
      <c r="AC517" s="540">
        <v>866</v>
      </c>
      <c r="AD517" s="524" t="s">
        <v>134</v>
      </c>
      <c r="AE517" s="524">
        <v>1</v>
      </c>
      <c r="AF517" s="2">
        <v>7043</v>
      </c>
    </row>
    <row r="518" spans="1:32" ht="30">
      <c r="A518" s="12">
        <v>7044</v>
      </c>
      <c r="B518" s="244"/>
      <c r="C518" s="244" t="s">
        <v>480</v>
      </c>
      <c r="D518" s="125">
        <v>100</v>
      </c>
      <c r="E518" s="112">
        <v>43000</v>
      </c>
      <c r="F518" s="120">
        <v>135</v>
      </c>
      <c r="G518" s="219">
        <v>135</v>
      </c>
      <c r="H518" s="166"/>
      <c r="I518" s="127">
        <v>160</v>
      </c>
      <c r="J518" s="285">
        <v>70</v>
      </c>
      <c r="K518" s="1"/>
      <c r="L518" s="85">
        <v>10</v>
      </c>
      <c r="M518" s="404">
        <v>800</v>
      </c>
      <c r="N518" s="106">
        <v>0</v>
      </c>
      <c r="O518" s="424">
        <v>0.8</v>
      </c>
      <c r="P518" s="85">
        <v>44</v>
      </c>
      <c r="Q518" s="554">
        <v>6.6600000000000006E-2</v>
      </c>
      <c r="R518" s="553">
        <v>5203</v>
      </c>
      <c r="S518" s="59">
        <v>308</v>
      </c>
      <c r="T518" s="115">
        <v>5468</v>
      </c>
      <c r="U518" s="616">
        <v>79.957142857142856</v>
      </c>
      <c r="V518" s="127">
        <v>43</v>
      </c>
      <c r="W518" s="127"/>
      <c r="X518" s="616">
        <v>1.8648000000000002</v>
      </c>
      <c r="Y518" s="69">
        <v>43</v>
      </c>
      <c r="Z518" s="116">
        <v>133.2257142857143</v>
      </c>
      <c r="AA518" s="149">
        <v>133.2257142857143</v>
      </c>
      <c r="AB518" s="78"/>
      <c r="AC518" s="539">
        <v>86</v>
      </c>
      <c r="AD518" s="78" t="s">
        <v>134</v>
      </c>
      <c r="AE518" s="78">
        <v>0</v>
      </c>
      <c r="AF518" s="2">
        <v>7044</v>
      </c>
    </row>
    <row r="519" spans="1:32" ht="30">
      <c r="A519" s="242">
        <v>7045</v>
      </c>
      <c r="B519" s="243"/>
      <c r="C519" s="243" t="s">
        <v>481</v>
      </c>
      <c r="D519" s="281">
        <v>100</v>
      </c>
      <c r="E519" s="271">
        <v>50000</v>
      </c>
      <c r="F519" s="282">
        <v>155</v>
      </c>
      <c r="G519" s="302">
        <v>155</v>
      </c>
      <c r="H519" s="350"/>
      <c r="I519" s="347">
        <v>190</v>
      </c>
      <c r="J519" s="284">
        <v>70</v>
      </c>
      <c r="K519" s="275"/>
      <c r="L519" s="403">
        <v>10</v>
      </c>
      <c r="M519" s="405">
        <v>800</v>
      </c>
      <c r="N519" s="420">
        <v>0</v>
      </c>
      <c r="O519" s="423">
        <v>0.8</v>
      </c>
      <c r="P519" s="403">
        <v>44</v>
      </c>
      <c r="Q519" s="554">
        <v>6.6600000000000006E-2</v>
      </c>
      <c r="R519" s="553">
        <v>6050</v>
      </c>
      <c r="S519" s="84">
        <v>308</v>
      </c>
      <c r="T519" s="430">
        <v>6308</v>
      </c>
      <c r="U519" s="616">
        <v>92.257142857142853</v>
      </c>
      <c r="V519" s="347">
        <v>50</v>
      </c>
      <c r="W519" s="347"/>
      <c r="X519" s="616">
        <v>1.8648000000000002</v>
      </c>
      <c r="Y519" s="441">
        <v>50</v>
      </c>
      <c r="Z519" s="460">
        <v>154.12571428571428</v>
      </c>
      <c r="AA519" s="475">
        <v>154.12571428571428</v>
      </c>
      <c r="AB519" s="524"/>
      <c r="AC519" s="540">
        <v>100</v>
      </c>
      <c r="AD519" s="524" t="s">
        <v>134</v>
      </c>
      <c r="AE519" s="524">
        <v>0</v>
      </c>
      <c r="AF519" s="2">
        <v>7045</v>
      </c>
    </row>
    <row r="520" spans="1:32" ht="30">
      <c r="A520" s="12">
        <v>7046</v>
      </c>
      <c r="B520" s="244"/>
      <c r="C520" s="244" t="s">
        <v>482</v>
      </c>
      <c r="D520" s="125">
        <v>120</v>
      </c>
      <c r="E520" s="112">
        <v>74000</v>
      </c>
      <c r="F520" s="120">
        <v>180</v>
      </c>
      <c r="G520" s="219">
        <v>150</v>
      </c>
      <c r="H520" s="166"/>
      <c r="I520" s="127">
        <v>180</v>
      </c>
      <c r="J520" s="285">
        <v>100</v>
      </c>
      <c r="K520" s="1"/>
      <c r="L520" s="85">
        <v>10</v>
      </c>
      <c r="M520" s="404">
        <v>1200</v>
      </c>
      <c r="N520" s="106">
        <v>0.1</v>
      </c>
      <c r="O520" s="424">
        <v>0.8</v>
      </c>
      <c r="P520" s="85">
        <v>49</v>
      </c>
      <c r="Q520" s="554">
        <v>0.05</v>
      </c>
      <c r="R520" s="553">
        <v>8767.2000000000007</v>
      </c>
      <c r="S520" s="59">
        <v>343</v>
      </c>
      <c r="T520" s="115">
        <v>8571.7999999999993</v>
      </c>
      <c r="U520" s="616">
        <v>92.662000000000006</v>
      </c>
      <c r="V520" s="127">
        <v>49.333333333333336</v>
      </c>
      <c r="W520" s="127"/>
      <c r="X520" s="616">
        <v>1.4000000000000001</v>
      </c>
      <c r="Y520" s="69">
        <v>49.333333333333336</v>
      </c>
      <c r="Z520" s="116">
        <v>178.26775999999998</v>
      </c>
      <c r="AA520" s="149">
        <v>148.55646666666667</v>
      </c>
      <c r="AB520" s="78"/>
      <c r="AC520" s="539">
        <v>148</v>
      </c>
      <c r="AD520" s="78" t="s">
        <v>134</v>
      </c>
      <c r="AE520" s="78">
        <v>0</v>
      </c>
      <c r="AF520" s="2">
        <v>7046</v>
      </c>
    </row>
    <row r="521" spans="1:32" ht="30">
      <c r="A521" s="242">
        <v>7047</v>
      </c>
      <c r="B521" s="258"/>
      <c r="C521" s="243" t="s">
        <v>483</v>
      </c>
      <c r="D521" s="281">
        <v>140</v>
      </c>
      <c r="E521" s="271">
        <v>95000</v>
      </c>
      <c r="F521" s="282">
        <v>210</v>
      </c>
      <c r="G521" s="302">
        <v>150</v>
      </c>
      <c r="H521" s="350"/>
      <c r="I521" s="347">
        <v>180</v>
      </c>
      <c r="J521" s="284">
        <v>130</v>
      </c>
      <c r="K521" s="275"/>
      <c r="L521" s="403">
        <v>10</v>
      </c>
      <c r="M521" s="405">
        <v>1500</v>
      </c>
      <c r="N521" s="420">
        <v>0</v>
      </c>
      <c r="O521" s="423">
        <v>0.7</v>
      </c>
      <c r="P521" s="403">
        <v>49</v>
      </c>
      <c r="Q521" s="554">
        <v>3.3300000000000003E-2</v>
      </c>
      <c r="R521" s="553">
        <v>12342</v>
      </c>
      <c r="S521" s="84">
        <v>343</v>
      </c>
      <c r="T521" s="430">
        <v>11743</v>
      </c>
      <c r="U521" s="616">
        <v>99.146153846153851</v>
      </c>
      <c r="V521" s="347">
        <v>44.333333333333336</v>
      </c>
      <c r="W521" s="347"/>
      <c r="X521" s="616">
        <v>0.93240000000000012</v>
      </c>
      <c r="Y521" s="441">
        <v>44.333333333333336</v>
      </c>
      <c r="Z521" s="460">
        <v>207.38271794871795</v>
      </c>
      <c r="AA521" s="475">
        <v>148.13051282051282</v>
      </c>
      <c r="AB521" s="524"/>
      <c r="AC521" s="540">
        <v>190</v>
      </c>
      <c r="AD521" s="524" t="s">
        <v>134</v>
      </c>
      <c r="AE521" s="524">
        <v>0</v>
      </c>
      <c r="AF521" s="2">
        <v>7047</v>
      </c>
    </row>
    <row r="522" spans="1:32" ht="30">
      <c r="A522" s="12">
        <v>7050</v>
      </c>
      <c r="B522" s="259"/>
      <c r="C522" s="244" t="s">
        <v>484</v>
      </c>
      <c r="D522" s="125">
        <v>140</v>
      </c>
      <c r="E522" s="112">
        <v>16000</v>
      </c>
      <c r="F522" s="120">
        <v>110</v>
      </c>
      <c r="G522" s="219">
        <v>80</v>
      </c>
      <c r="H522" s="150">
        <v>66</v>
      </c>
      <c r="I522" s="127">
        <v>100</v>
      </c>
      <c r="J522" s="285">
        <v>30</v>
      </c>
      <c r="K522" s="1"/>
      <c r="L522" s="85">
        <v>10</v>
      </c>
      <c r="M522" s="404">
        <v>1500</v>
      </c>
      <c r="N522" s="106">
        <v>0.25</v>
      </c>
      <c r="O522" s="424">
        <v>0.85</v>
      </c>
      <c r="P522" s="85">
        <v>49</v>
      </c>
      <c r="Q522" s="554">
        <v>6.6600000000000006E-2</v>
      </c>
      <c r="R522" s="553">
        <v>1691.5</v>
      </c>
      <c r="S522" s="59">
        <v>343</v>
      </c>
      <c r="T522" s="115">
        <v>1911</v>
      </c>
      <c r="U522" s="616">
        <v>68.95</v>
      </c>
      <c r="V522" s="127">
        <v>9.0666666666666664</v>
      </c>
      <c r="W522" s="127"/>
      <c r="X522" s="616">
        <v>1.8648000000000002</v>
      </c>
      <c r="Y522" s="69">
        <v>9.0666666666666664</v>
      </c>
      <c r="Z522" s="116">
        <v>112.06066666666668</v>
      </c>
      <c r="AA522" s="149">
        <v>80.043333333333337</v>
      </c>
      <c r="AB522" s="78"/>
      <c r="AC522" s="539">
        <v>32</v>
      </c>
      <c r="AD522" s="78" t="s">
        <v>134</v>
      </c>
      <c r="AE522" s="78">
        <v>0</v>
      </c>
      <c r="AF522" s="2">
        <v>7050</v>
      </c>
    </row>
    <row r="523" spans="1:32" ht="30">
      <c r="A523" s="242">
        <v>7051</v>
      </c>
      <c r="B523" s="258"/>
      <c r="C523" s="243" t="s">
        <v>485</v>
      </c>
      <c r="D523" s="281">
        <v>140</v>
      </c>
      <c r="E523" s="271">
        <v>10000</v>
      </c>
      <c r="F523" s="282">
        <v>80</v>
      </c>
      <c r="G523" s="302">
        <v>55</v>
      </c>
      <c r="H523" s="325">
        <v>46</v>
      </c>
      <c r="I523" s="347">
        <v>70</v>
      </c>
      <c r="J523" s="284">
        <v>30</v>
      </c>
      <c r="K523" s="275"/>
      <c r="L523" s="403">
        <v>10</v>
      </c>
      <c r="M523" s="405">
        <v>1500</v>
      </c>
      <c r="N523" s="420">
        <v>0.25</v>
      </c>
      <c r="O523" s="423">
        <v>0.95</v>
      </c>
      <c r="P523" s="403">
        <v>49</v>
      </c>
      <c r="Q523" s="554">
        <v>6.6600000000000006E-2</v>
      </c>
      <c r="R523" s="553">
        <v>995</v>
      </c>
      <c r="S523" s="84">
        <v>343</v>
      </c>
      <c r="T523" s="430">
        <v>1323</v>
      </c>
      <c r="U523" s="616">
        <v>45.266666666666666</v>
      </c>
      <c r="V523" s="347">
        <v>6.333333333333333</v>
      </c>
      <c r="W523" s="347"/>
      <c r="X523" s="616">
        <v>1.8648000000000002</v>
      </c>
      <c r="Y523" s="441">
        <v>6.333333333333333</v>
      </c>
      <c r="Z523" s="460">
        <v>77.667333333333346</v>
      </c>
      <c r="AA523" s="475">
        <v>55.476666666666674</v>
      </c>
      <c r="AB523" s="524"/>
      <c r="AC523" s="540">
        <v>20</v>
      </c>
      <c r="AD523" s="524" t="s">
        <v>134</v>
      </c>
      <c r="AE523" s="524">
        <v>0</v>
      </c>
      <c r="AF523" s="2">
        <v>7051</v>
      </c>
    </row>
    <row r="524" spans="1:32" ht="15">
      <c r="A524" s="90"/>
      <c r="B524" s="241"/>
      <c r="C524" s="90"/>
      <c r="D524" s="125"/>
      <c r="E524" s="112"/>
      <c r="F524" s="120"/>
      <c r="G524" s="135"/>
      <c r="H524" s="127"/>
      <c r="I524" s="127"/>
      <c r="J524" s="285"/>
      <c r="K524" s="89"/>
      <c r="L524" s="90"/>
      <c r="M524" s="285"/>
      <c r="N524" s="106" t="s">
        <v>81</v>
      </c>
      <c r="O524" s="424" t="s">
        <v>81</v>
      </c>
      <c r="P524" s="89"/>
      <c r="Q524" s="558"/>
      <c r="R524" s="553" t="s">
        <v>81</v>
      </c>
      <c r="S524" s="59"/>
      <c r="T524" s="115" t="s">
        <v>81</v>
      </c>
      <c r="U524" s="616"/>
      <c r="V524" s="127"/>
      <c r="W524" s="114"/>
      <c r="X524" s="616"/>
      <c r="Y524" s="69" t="s">
        <v>81</v>
      </c>
      <c r="Z524" s="116"/>
      <c r="AA524" s="149"/>
      <c r="AB524" s="90"/>
      <c r="AC524" s="539" t="s">
        <v>81</v>
      </c>
      <c r="AD524" s="78" t="s">
        <v>81</v>
      </c>
      <c r="AE524" s="78"/>
      <c r="AF524" s="2" t="s">
        <v>81</v>
      </c>
    </row>
    <row r="525" spans="1:32" ht="15">
      <c r="A525" s="238">
        <v>7060</v>
      </c>
      <c r="B525" s="239"/>
      <c r="C525" s="246" t="s">
        <v>486</v>
      </c>
      <c r="D525" s="348"/>
      <c r="E525" s="264"/>
      <c r="F525" s="265"/>
      <c r="G525" s="266"/>
      <c r="H525" s="267"/>
      <c r="I525" s="267"/>
      <c r="J525" s="268"/>
      <c r="K525" s="268"/>
      <c r="L525" s="263"/>
      <c r="M525" s="268"/>
      <c r="N525" s="419" t="s">
        <v>81</v>
      </c>
      <c r="O525" s="425" t="s">
        <v>81</v>
      </c>
      <c r="P525" s="263"/>
      <c r="Q525" s="552"/>
      <c r="R525" s="553" t="s">
        <v>81</v>
      </c>
      <c r="S525" s="561"/>
      <c r="T525" s="429" t="s">
        <v>81</v>
      </c>
      <c r="U525" s="614"/>
      <c r="V525" s="267"/>
      <c r="W525" s="267"/>
      <c r="X525" s="614"/>
      <c r="Y525" s="446" t="s">
        <v>81</v>
      </c>
      <c r="Z525" s="459"/>
      <c r="AA525" s="472"/>
      <c r="AB525" s="523"/>
      <c r="AC525" s="538" t="s">
        <v>81</v>
      </c>
      <c r="AD525" s="523" t="s">
        <v>81</v>
      </c>
      <c r="AE525" s="523"/>
      <c r="AF525" s="2">
        <v>7060</v>
      </c>
    </row>
    <row r="526" spans="1:32" ht="15">
      <c r="A526" s="90"/>
      <c r="B526" s="241"/>
      <c r="C526" s="90"/>
      <c r="D526" s="125"/>
      <c r="E526" s="112"/>
      <c r="F526" s="165"/>
      <c r="G526" s="135"/>
      <c r="H526" s="127"/>
      <c r="I526" s="127"/>
      <c r="J526" s="285"/>
      <c r="K526" s="89"/>
      <c r="L526" s="90"/>
      <c r="M526" s="404"/>
      <c r="N526" s="106" t="s">
        <v>81</v>
      </c>
      <c r="O526" s="424" t="s">
        <v>81</v>
      </c>
      <c r="P526" s="89"/>
      <c r="Q526" s="554"/>
      <c r="R526" s="553" t="s">
        <v>81</v>
      </c>
      <c r="S526" s="59"/>
      <c r="T526" s="115" t="s">
        <v>81</v>
      </c>
      <c r="U526" s="616"/>
      <c r="V526" s="127"/>
      <c r="W526" s="127"/>
      <c r="X526" s="616"/>
      <c r="Y526" s="69" t="s">
        <v>81</v>
      </c>
      <c r="Z526" s="147"/>
      <c r="AA526" s="149"/>
      <c r="AB526" s="90"/>
      <c r="AC526" s="539" t="s">
        <v>81</v>
      </c>
      <c r="AD526" s="78" t="s">
        <v>81</v>
      </c>
      <c r="AE526" s="78"/>
      <c r="AF526" s="2" t="s">
        <v>81</v>
      </c>
    </row>
    <row r="527" spans="1:32" ht="30">
      <c r="A527" s="242">
        <v>7061</v>
      </c>
      <c r="B527" s="243" t="s">
        <v>83</v>
      </c>
      <c r="C527" s="243" t="s">
        <v>487</v>
      </c>
      <c r="D527" s="281"/>
      <c r="E527" s="271">
        <v>10000</v>
      </c>
      <c r="F527" s="282"/>
      <c r="G527" s="302">
        <v>21</v>
      </c>
      <c r="H527" s="347"/>
      <c r="I527" s="347">
        <v>25</v>
      </c>
      <c r="J527" s="284">
        <v>100</v>
      </c>
      <c r="K527" s="275" t="s">
        <v>24</v>
      </c>
      <c r="L527" s="403">
        <v>12</v>
      </c>
      <c r="M527" s="405">
        <v>1000</v>
      </c>
      <c r="N527" s="420">
        <v>0</v>
      </c>
      <c r="O527" s="423">
        <v>0.9</v>
      </c>
      <c r="P527" s="403"/>
      <c r="Q527" s="554">
        <v>0.05</v>
      </c>
      <c r="R527" s="553">
        <v>1095.5</v>
      </c>
      <c r="S527" s="84"/>
      <c r="T527" s="430">
        <v>1033.3333333333335</v>
      </c>
      <c r="U527" s="616">
        <v>11.164999999999999</v>
      </c>
      <c r="V527" s="347">
        <v>9</v>
      </c>
      <c r="W527" s="304"/>
      <c r="X527" s="616">
        <v>1.4000000000000001</v>
      </c>
      <c r="Y527" s="441">
        <v>9</v>
      </c>
      <c r="Z527" s="460"/>
      <c r="AA527" s="475">
        <v>21.266666666666669</v>
      </c>
      <c r="AB527" s="524"/>
      <c r="AC527" s="540">
        <v>20</v>
      </c>
      <c r="AD527" s="524" t="s">
        <v>134</v>
      </c>
      <c r="AE527" s="524">
        <v>0</v>
      </c>
      <c r="AF527" s="2">
        <v>7061</v>
      </c>
    </row>
    <row r="528" spans="1:32" ht="30">
      <c r="A528" s="12">
        <v>7062</v>
      </c>
      <c r="B528" s="244"/>
      <c r="C528" s="244" t="s">
        <v>488</v>
      </c>
      <c r="D528" s="125"/>
      <c r="E528" s="112">
        <v>6800</v>
      </c>
      <c r="F528" s="120"/>
      <c r="G528" s="219">
        <v>11.5</v>
      </c>
      <c r="H528" s="127"/>
      <c r="I528" s="127">
        <v>14</v>
      </c>
      <c r="J528" s="285">
        <v>120</v>
      </c>
      <c r="K528" s="5" t="s">
        <v>24</v>
      </c>
      <c r="L528" s="85">
        <v>12</v>
      </c>
      <c r="M528" s="404">
        <v>1600</v>
      </c>
      <c r="N528" s="106">
        <v>0</v>
      </c>
      <c r="O528" s="424">
        <v>1.1000000000000001</v>
      </c>
      <c r="P528" s="85"/>
      <c r="Q528" s="554">
        <v>0.05</v>
      </c>
      <c r="R528" s="553">
        <v>709.46666666666658</v>
      </c>
      <c r="S528" s="59"/>
      <c r="T528" s="115">
        <v>702.66666666666663</v>
      </c>
      <c r="U528" s="616">
        <v>6.0255555555555551</v>
      </c>
      <c r="V528" s="127">
        <v>4.6750000000000007</v>
      </c>
      <c r="W528" s="114"/>
      <c r="X528" s="616">
        <v>1.4000000000000001</v>
      </c>
      <c r="Y528" s="69">
        <v>4.6750000000000007</v>
      </c>
      <c r="Z528" s="116"/>
      <c r="AA528" s="149">
        <v>11.583611111111111</v>
      </c>
      <c r="AB528" s="224"/>
      <c r="AC528" s="539">
        <v>13.6</v>
      </c>
      <c r="AD528" s="78" t="s">
        <v>134</v>
      </c>
      <c r="AE528" s="78">
        <v>0</v>
      </c>
      <c r="AF528" s="2">
        <v>7062</v>
      </c>
    </row>
    <row r="529" spans="1:32" ht="30">
      <c r="A529" s="193">
        <v>7063</v>
      </c>
      <c r="B529" s="243"/>
      <c r="C529" s="243" t="s">
        <v>489</v>
      </c>
      <c r="D529" s="281"/>
      <c r="E529" s="271">
        <v>5600</v>
      </c>
      <c r="F529" s="282"/>
      <c r="G529" s="302">
        <v>10</v>
      </c>
      <c r="H529" s="347"/>
      <c r="I529" s="347">
        <v>12</v>
      </c>
      <c r="J529" s="284">
        <v>120</v>
      </c>
      <c r="K529" s="275" t="s">
        <v>24</v>
      </c>
      <c r="L529" s="403">
        <v>12</v>
      </c>
      <c r="M529" s="405">
        <v>1600</v>
      </c>
      <c r="N529" s="420">
        <v>0</v>
      </c>
      <c r="O529" s="423">
        <v>1.2</v>
      </c>
      <c r="P529" s="403"/>
      <c r="Q529" s="554">
        <v>0.05</v>
      </c>
      <c r="R529" s="553">
        <v>615.56666666666672</v>
      </c>
      <c r="S529" s="84"/>
      <c r="T529" s="430">
        <v>578.66666666666663</v>
      </c>
      <c r="U529" s="616">
        <v>5.2280555555555557</v>
      </c>
      <c r="V529" s="347">
        <v>4.2</v>
      </c>
      <c r="W529" s="304"/>
      <c r="X529" s="616">
        <v>1.4000000000000001</v>
      </c>
      <c r="Y529" s="441">
        <v>4.2</v>
      </c>
      <c r="Z529" s="460"/>
      <c r="AA529" s="475">
        <v>9.9244444444444451</v>
      </c>
      <c r="AB529" s="524"/>
      <c r="AC529" s="540">
        <v>11.200000000000001</v>
      </c>
      <c r="AD529" s="524" t="s">
        <v>134</v>
      </c>
      <c r="AE529" s="524">
        <v>0</v>
      </c>
      <c r="AF529" s="2">
        <v>7063</v>
      </c>
    </row>
    <row r="530" spans="1:32" ht="30">
      <c r="A530" s="586">
        <v>7064</v>
      </c>
      <c r="B530" s="244"/>
      <c r="C530" s="244" t="s">
        <v>490</v>
      </c>
      <c r="D530" s="125"/>
      <c r="E530" s="112">
        <v>60000</v>
      </c>
      <c r="F530" s="120"/>
      <c r="G530" s="219">
        <v>36</v>
      </c>
      <c r="H530" s="127">
        <v>30</v>
      </c>
      <c r="I530" s="127">
        <v>47</v>
      </c>
      <c r="J530" s="285">
        <v>200</v>
      </c>
      <c r="K530" s="5" t="s">
        <v>24</v>
      </c>
      <c r="L530" s="85">
        <v>12</v>
      </c>
      <c r="M530" s="404">
        <v>10000</v>
      </c>
      <c r="N530" s="106">
        <v>0.25</v>
      </c>
      <c r="O530" s="424">
        <v>0.7</v>
      </c>
      <c r="P530" s="85">
        <v>85</v>
      </c>
      <c r="Q530" s="554">
        <v>2.5000000000000001E-2</v>
      </c>
      <c r="R530" s="553">
        <v>5046</v>
      </c>
      <c r="S530" s="59">
        <v>595</v>
      </c>
      <c r="T530" s="115">
        <v>5725</v>
      </c>
      <c r="U530" s="616">
        <v>30.557894736842105</v>
      </c>
      <c r="V530" s="127">
        <v>4.1999999999999993</v>
      </c>
      <c r="W530" s="114"/>
      <c r="X530" s="616">
        <v>0.70000000000000007</v>
      </c>
      <c r="Y530" s="69">
        <v>4.1999999999999993</v>
      </c>
      <c r="Z530" s="116">
        <v>0</v>
      </c>
      <c r="AA530" s="149">
        <v>36.107500000000009</v>
      </c>
      <c r="AB530" s="78"/>
      <c r="AC530" s="539">
        <v>120</v>
      </c>
      <c r="AD530" s="78" t="s">
        <v>134</v>
      </c>
      <c r="AE530" s="78">
        <v>0</v>
      </c>
      <c r="AF530" s="2">
        <v>7064</v>
      </c>
    </row>
    <row r="531" spans="1:32" ht="15">
      <c r="A531" s="90"/>
      <c r="B531" s="241"/>
      <c r="C531" s="90"/>
      <c r="D531" s="125"/>
      <c r="E531" s="112"/>
      <c r="F531" s="120"/>
      <c r="G531" s="135"/>
      <c r="H531" s="127"/>
      <c r="I531" s="127"/>
      <c r="J531" s="285"/>
      <c r="K531" s="89"/>
      <c r="L531" s="90"/>
      <c r="M531" s="285"/>
      <c r="N531" s="106" t="s">
        <v>81</v>
      </c>
      <c r="O531" s="424" t="s">
        <v>81</v>
      </c>
      <c r="P531" s="89"/>
      <c r="Q531" s="554">
        <v>0.1</v>
      </c>
      <c r="R531" s="553">
        <v>1042.18</v>
      </c>
      <c r="S531" s="59"/>
      <c r="T531" s="115" t="s">
        <v>81</v>
      </c>
      <c r="U531" s="616">
        <v>29.914500000000004</v>
      </c>
      <c r="V531" s="127"/>
      <c r="W531" s="114"/>
      <c r="X531" s="616">
        <v>2.8000000000000003</v>
      </c>
      <c r="Y531" s="69" t="s">
        <v>81</v>
      </c>
      <c r="Z531" s="116"/>
      <c r="AA531" s="149"/>
      <c r="AB531" s="90"/>
      <c r="AC531" s="539" t="s">
        <v>81</v>
      </c>
      <c r="AD531" s="78" t="s">
        <v>81</v>
      </c>
      <c r="AE531" s="78"/>
      <c r="AF531" s="2" t="s">
        <v>81</v>
      </c>
    </row>
    <row r="532" spans="1:32" ht="28.5">
      <c r="A532" s="249"/>
      <c r="B532" s="250"/>
      <c r="C532" s="251" t="s">
        <v>491</v>
      </c>
      <c r="D532" s="320"/>
      <c r="E532" s="295"/>
      <c r="F532" s="296"/>
      <c r="G532" s="321"/>
      <c r="H532" s="322"/>
      <c r="I532" s="322"/>
      <c r="J532" s="323"/>
      <c r="K532" s="300"/>
      <c r="L532" s="406"/>
      <c r="M532" s="323"/>
      <c r="N532" s="421" t="s">
        <v>81</v>
      </c>
      <c r="O532" s="426" t="s">
        <v>81</v>
      </c>
      <c r="P532" s="406"/>
      <c r="Q532" s="554"/>
      <c r="R532" s="553" t="s">
        <v>81</v>
      </c>
      <c r="S532" s="563"/>
      <c r="T532" s="432" t="s">
        <v>81</v>
      </c>
      <c r="U532" s="616"/>
      <c r="V532" s="322"/>
      <c r="W532" s="298"/>
      <c r="X532" s="616"/>
      <c r="Y532" s="447" t="s">
        <v>81</v>
      </c>
      <c r="Z532" s="464"/>
      <c r="AA532" s="488"/>
      <c r="AB532" s="528"/>
      <c r="AC532" s="542" t="s">
        <v>81</v>
      </c>
      <c r="AD532" s="528" t="s">
        <v>81</v>
      </c>
      <c r="AE532" s="528"/>
      <c r="AF532" s="2" t="s">
        <v>81</v>
      </c>
    </row>
    <row r="533" spans="1:32" ht="15">
      <c r="A533" s="90"/>
      <c r="B533" s="241"/>
      <c r="C533" s="90"/>
      <c r="D533" s="125"/>
      <c r="E533" s="112"/>
      <c r="F533" s="120"/>
      <c r="G533" s="135"/>
      <c r="H533" s="127"/>
      <c r="I533" s="127"/>
      <c r="J533" s="285"/>
      <c r="K533" s="89"/>
      <c r="L533" s="90"/>
      <c r="M533" s="285"/>
      <c r="N533" s="106" t="s">
        <v>81</v>
      </c>
      <c r="O533" s="424" t="s">
        <v>81</v>
      </c>
      <c r="P533" s="89"/>
      <c r="Q533" s="554"/>
      <c r="R533" s="553" t="s">
        <v>81</v>
      </c>
      <c r="S533" s="59"/>
      <c r="T533" s="115" t="s">
        <v>81</v>
      </c>
      <c r="U533" s="616"/>
      <c r="V533" s="127"/>
      <c r="W533" s="114"/>
      <c r="X533" s="616"/>
      <c r="Y533" s="69" t="s">
        <v>81</v>
      </c>
      <c r="Z533" s="116"/>
      <c r="AA533" s="149"/>
      <c r="AB533" s="90"/>
      <c r="AC533" s="539" t="s">
        <v>81</v>
      </c>
      <c r="AD533" s="78" t="s">
        <v>81</v>
      </c>
      <c r="AE533" s="78"/>
      <c r="AF533" s="2" t="s">
        <v>81</v>
      </c>
    </row>
    <row r="534" spans="1:32" ht="28.5">
      <c r="A534" s="238">
        <v>8000</v>
      </c>
      <c r="B534" s="239"/>
      <c r="C534" s="240" t="s">
        <v>492</v>
      </c>
      <c r="D534" s="263"/>
      <c r="E534" s="264"/>
      <c r="F534" s="265"/>
      <c r="G534" s="266"/>
      <c r="H534" s="267"/>
      <c r="I534" s="267"/>
      <c r="J534" s="268"/>
      <c r="K534" s="268"/>
      <c r="L534" s="263"/>
      <c r="M534" s="268"/>
      <c r="N534" s="419" t="s">
        <v>81</v>
      </c>
      <c r="O534" s="425" t="s">
        <v>81</v>
      </c>
      <c r="P534" s="263"/>
      <c r="Q534" s="554"/>
      <c r="R534" s="553" t="s">
        <v>81</v>
      </c>
      <c r="S534" s="561"/>
      <c r="T534" s="429" t="s">
        <v>81</v>
      </c>
      <c r="U534" s="616"/>
      <c r="V534" s="267"/>
      <c r="W534" s="267"/>
      <c r="X534" s="616"/>
      <c r="Y534" s="446" t="s">
        <v>81</v>
      </c>
      <c r="Z534" s="459"/>
      <c r="AA534" s="472"/>
      <c r="AB534" s="523"/>
      <c r="AC534" s="538" t="s">
        <v>81</v>
      </c>
      <c r="AD534" s="523" t="s">
        <v>81</v>
      </c>
      <c r="AE534" s="523"/>
      <c r="AF534" s="2">
        <v>8000</v>
      </c>
    </row>
    <row r="535" spans="1:32" ht="15">
      <c r="A535" s="90"/>
      <c r="B535" s="241"/>
      <c r="C535" s="90"/>
      <c r="D535" s="125"/>
      <c r="E535" s="112"/>
      <c r="F535" s="120"/>
      <c r="G535" s="135"/>
      <c r="H535" s="127"/>
      <c r="I535" s="127"/>
      <c r="J535" s="285"/>
      <c r="K535" s="89"/>
      <c r="L535" s="90"/>
      <c r="M535" s="285"/>
      <c r="N535" s="106" t="s">
        <v>81</v>
      </c>
      <c r="O535" s="424" t="s">
        <v>81</v>
      </c>
      <c r="P535" s="89"/>
      <c r="Q535" s="552"/>
      <c r="R535" s="553" t="s">
        <v>81</v>
      </c>
      <c r="S535" s="59"/>
      <c r="T535" s="115" t="s">
        <v>81</v>
      </c>
      <c r="U535" s="614"/>
      <c r="V535" s="127"/>
      <c r="W535" s="114"/>
      <c r="X535" s="614"/>
      <c r="Y535" s="69" t="s">
        <v>81</v>
      </c>
      <c r="Z535" s="116"/>
      <c r="AA535" s="149"/>
      <c r="AB535" s="90"/>
      <c r="AC535" s="539" t="s">
        <v>81</v>
      </c>
      <c r="AD535" s="78" t="s">
        <v>81</v>
      </c>
      <c r="AE535" s="78"/>
      <c r="AF535" s="2" t="s">
        <v>81</v>
      </c>
    </row>
    <row r="536" spans="1:32" ht="30">
      <c r="A536" s="242">
        <v>8001</v>
      </c>
      <c r="B536" s="243"/>
      <c r="C536" s="243" t="s">
        <v>493</v>
      </c>
      <c r="D536" s="281">
        <v>73</v>
      </c>
      <c r="E536" s="271">
        <v>14000</v>
      </c>
      <c r="F536" s="282">
        <v>117</v>
      </c>
      <c r="G536" s="302">
        <v>160</v>
      </c>
      <c r="H536" s="325">
        <v>130</v>
      </c>
      <c r="I536" s="347">
        <v>200</v>
      </c>
      <c r="J536" s="284">
        <v>12</v>
      </c>
      <c r="K536" s="275" t="s">
        <v>24</v>
      </c>
      <c r="L536" s="403">
        <v>15</v>
      </c>
      <c r="M536" s="284">
        <v>250</v>
      </c>
      <c r="N536" s="420">
        <v>0.1</v>
      </c>
      <c r="O536" s="423">
        <v>0.65</v>
      </c>
      <c r="P536" s="403">
        <v>19</v>
      </c>
      <c r="Q536" s="554"/>
      <c r="R536" s="553" t="s">
        <v>81</v>
      </c>
      <c r="S536" s="84">
        <v>133</v>
      </c>
      <c r="T536" s="430">
        <v>1269.8</v>
      </c>
      <c r="U536" s="616"/>
      <c r="V536" s="347">
        <v>36.4</v>
      </c>
      <c r="W536" s="304"/>
      <c r="X536" s="616"/>
      <c r="Y536" s="441">
        <v>36.4</v>
      </c>
      <c r="Z536" s="460">
        <v>114.19998333333335</v>
      </c>
      <c r="AA536" s="475">
        <v>156.43833333333336</v>
      </c>
      <c r="AB536" s="524"/>
      <c r="AC536" s="540">
        <v>28</v>
      </c>
      <c r="AD536" s="524" t="s">
        <v>134</v>
      </c>
      <c r="AE536" s="524">
        <v>0</v>
      </c>
      <c r="AF536" s="2">
        <v>8001</v>
      </c>
    </row>
    <row r="537" spans="1:32" ht="30">
      <c r="A537" s="12">
        <v>8002</v>
      </c>
      <c r="B537" s="244"/>
      <c r="C537" s="244" t="s">
        <v>494</v>
      </c>
      <c r="D537" s="125">
        <v>119</v>
      </c>
      <c r="E537" s="112">
        <v>19000</v>
      </c>
      <c r="F537" s="120">
        <v>170</v>
      </c>
      <c r="G537" s="219">
        <v>140</v>
      </c>
      <c r="H537" s="127">
        <v>120</v>
      </c>
      <c r="I537" s="127">
        <v>170</v>
      </c>
      <c r="J537" s="285">
        <v>20</v>
      </c>
      <c r="K537" s="5" t="s">
        <v>24</v>
      </c>
      <c r="L537" s="85">
        <v>15</v>
      </c>
      <c r="M537" s="285">
        <v>400</v>
      </c>
      <c r="N537" s="106">
        <v>0.1</v>
      </c>
      <c r="O537" s="424">
        <v>0.85</v>
      </c>
      <c r="P537" s="85">
        <v>30</v>
      </c>
      <c r="Q537" s="554">
        <v>0.16700000000000001</v>
      </c>
      <c r="R537" s="553">
        <v>1153.5999999999999</v>
      </c>
      <c r="S537" s="59">
        <v>210</v>
      </c>
      <c r="T537" s="115">
        <v>1752.8</v>
      </c>
      <c r="U537" s="616">
        <v>109.55</v>
      </c>
      <c r="V537" s="127">
        <v>40.375</v>
      </c>
      <c r="W537" s="114"/>
      <c r="X537" s="616">
        <v>4.6760000000000002</v>
      </c>
      <c r="Y537" s="69">
        <v>40.375</v>
      </c>
      <c r="Z537" s="116">
        <v>167.57163499999999</v>
      </c>
      <c r="AA537" s="149">
        <v>140.81649999999999</v>
      </c>
      <c r="AB537" s="78"/>
      <c r="AC537" s="539">
        <v>38</v>
      </c>
      <c r="AD537" s="78" t="s">
        <v>134</v>
      </c>
      <c r="AE537" s="78">
        <v>0</v>
      </c>
      <c r="AF537" s="2">
        <v>8002</v>
      </c>
    </row>
    <row r="538" spans="1:32" ht="30">
      <c r="A538" s="242">
        <v>8003</v>
      </c>
      <c r="B538" s="243" t="s">
        <v>83</v>
      </c>
      <c r="C538" s="243" t="s">
        <v>495</v>
      </c>
      <c r="D538" s="281">
        <v>40</v>
      </c>
      <c r="E538" s="271">
        <v>25000</v>
      </c>
      <c r="F538" s="282">
        <v>210</v>
      </c>
      <c r="G538" s="302">
        <v>530</v>
      </c>
      <c r="H538" s="347">
        <v>510</v>
      </c>
      <c r="I538" s="347">
        <v>550</v>
      </c>
      <c r="J538" s="284">
        <v>30</v>
      </c>
      <c r="K538" s="275" t="s">
        <v>24</v>
      </c>
      <c r="L538" s="403">
        <v>15</v>
      </c>
      <c r="M538" s="405">
        <v>4000</v>
      </c>
      <c r="N538" s="420">
        <v>0.25</v>
      </c>
      <c r="O538" s="423">
        <v>1</v>
      </c>
      <c r="P538" s="403">
        <v>22</v>
      </c>
      <c r="Q538" s="554">
        <v>0.16700000000000001</v>
      </c>
      <c r="R538" s="553">
        <v>1606.8</v>
      </c>
      <c r="S538" s="84">
        <v>154</v>
      </c>
      <c r="T538" s="430">
        <v>1979</v>
      </c>
      <c r="U538" s="616">
        <v>92.789999999999992</v>
      </c>
      <c r="V538" s="347">
        <v>6.25</v>
      </c>
      <c r="W538" s="347">
        <v>408.57142857142861</v>
      </c>
      <c r="X538" s="616">
        <v>4.6760000000000002</v>
      </c>
      <c r="Y538" s="441">
        <v>414.82142857142861</v>
      </c>
      <c r="Z538" s="460">
        <v>211.54676190476195</v>
      </c>
      <c r="AA538" s="475">
        <v>528.86690476190483</v>
      </c>
      <c r="AB538" s="524"/>
      <c r="AC538" s="540">
        <v>50</v>
      </c>
      <c r="AD538" s="524" t="s">
        <v>134</v>
      </c>
      <c r="AE538" s="524">
        <v>4</v>
      </c>
      <c r="AF538" s="2">
        <v>8003</v>
      </c>
    </row>
    <row r="539" spans="1:32" ht="15">
      <c r="A539" s="12"/>
      <c r="B539" s="244"/>
      <c r="C539" s="244"/>
      <c r="D539" s="125"/>
      <c r="E539" s="112"/>
      <c r="F539" s="120"/>
      <c r="G539" s="167"/>
      <c r="H539" s="127"/>
      <c r="I539" s="127"/>
      <c r="J539" s="285"/>
      <c r="K539" s="1"/>
      <c r="L539" s="85"/>
      <c r="M539" s="404"/>
      <c r="N539" s="106" t="s">
        <v>81</v>
      </c>
      <c r="O539" s="424" t="s">
        <v>81</v>
      </c>
      <c r="P539" s="85"/>
      <c r="Q539" s="554">
        <v>0.05</v>
      </c>
      <c r="R539" s="553">
        <v>2011.5</v>
      </c>
      <c r="S539" s="59"/>
      <c r="T539" s="115" t="s">
        <v>81</v>
      </c>
      <c r="U539" s="616">
        <v>73.983333333333334</v>
      </c>
      <c r="V539" s="127"/>
      <c r="W539" s="114"/>
      <c r="X539" s="616">
        <v>1.4000000000000001</v>
      </c>
      <c r="Y539" s="69" t="s">
        <v>81</v>
      </c>
      <c r="Z539" s="116"/>
      <c r="AA539" s="498"/>
      <c r="AB539" s="78"/>
      <c r="AC539" s="539" t="s">
        <v>81</v>
      </c>
      <c r="AD539" s="78" t="s">
        <v>81</v>
      </c>
      <c r="AE539" s="78"/>
      <c r="AF539" s="2" t="s">
        <v>81</v>
      </c>
    </row>
    <row r="540" spans="1:32" ht="28.5">
      <c r="A540" s="238">
        <v>8010</v>
      </c>
      <c r="B540" s="239"/>
      <c r="C540" s="240" t="s">
        <v>496</v>
      </c>
      <c r="D540" s="263"/>
      <c r="E540" s="264"/>
      <c r="F540" s="265"/>
      <c r="G540" s="266"/>
      <c r="H540" s="267"/>
      <c r="I540" s="267"/>
      <c r="J540" s="268"/>
      <c r="K540" s="268"/>
      <c r="L540" s="263"/>
      <c r="M540" s="268"/>
      <c r="N540" s="419" t="s">
        <v>81</v>
      </c>
      <c r="O540" s="425" t="s">
        <v>81</v>
      </c>
      <c r="P540" s="263"/>
      <c r="Q540" s="554"/>
      <c r="R540" s="553" t="s">
        <v>81</v>
      </c>
      <c r="S540" s="561"/>
      <c r="T540" s="429" t="s">
        <v>81</v>
      </c>
      <c r="U540" s="616"/>
      <c r="V540" s="267"/>
      <c r="W540" s="267"/>
      <c r="X540" s="616"/>
      <c r="Y540" s="446" t="s">
        <v>81</v>
      </c>
      <c r="Z540" s="459"/>
      <c r="AA540" s="472"/>
      <c r="AB540" s="523"/>
      <c r="AC540" s="538" t="s">
        <v>81</v>
      </c>
      <c r="AD540" s="523" t="s">
        <v>81</v>
      </c>
      <c r="AE540" s="523"/>
      <c r="AF540" s="2">
        <v>8010</v>
      </c>
    </row>
    <row r="541" spans="1:32" ht="15">
      <c r="A541" s="90"/>
      <c r="B541" s="241"/>
      <c r="C541" s="90"/>
      <c r="D541" s="125"/>
      <c r="E541" s="112"/>
      <c r="F541" s="120"/>
      <c r="G541" s="167"/>
      <c r="H541" s="127"/>
      <c r="I541" s="127"/>
      <c r="J541" s="285"/>
      <c r="K541" s="89"/>
      <c r="L541" s="90"/>
      <c r="M541" s="404"/>
      <c r="N541" s="106" t="s">
        <v>81</v>
      </c>
      <c r="O541" s="424" t="s">
        <v>81</v>
      </c>
      <c r="P541" s="89"/>
      <c r="Q541" s="552"/>
      <c r="R541" s="553" t="s">
        <v>81</v>
      </c>
      <c r="S541" s="59"/>
      <c r="T541" s="115" t="s">
        <v>81</v>
      </c>
      <c r="U541" s="614"/>
      <c r="V541" s="127"/>
      <c r="W541" s="114"/>
      <c r="X541" s="614"/>
      <c r="Y541" s="69" t="s">
        <v>81</v>
      </c>
      <c r="Z541" s="116"/>
      <c r="AA541" s="149"/>
      <c r="AB541" s="90"/>
      <c r="AC541" s="539" t="s">
        <v>81</v>
      </c>
      <c r="AD541" s="78" t="s">
        <v>81</v>
      </c>
      <c r="AE541" s="78"/>
      <c r="AF541" s="2" t="s">
        <v>81</v>
      </c>
    </row>
    <row r="542" spans="1:32" ht="45">
      <c r="A542" s="242">
        <v>8011</v>
      </c>
      <c r="B542" s="243"/>
      <c r="C542" s="243" t="s">
        <v>497</v>
      </c>
      <c r="D542" s="281">
        <v>6</v>
      </c>
      <c r="E542" s="271">
        <v>34000</v>
      </c>
      <c r="F542" s="282">
        <v>39</v>
      </c>
      <c r="G542" s="302">
        <v>650</v>
      </c>
      <c r="H542" s="347">
        <v>560</v>
      </c>
      <c r="I542" s="347">
        <v>800</v>
      </c>
      <c r="J542" s="284">
        <v>8</v>
      </c>
      <c r="K542" s="275" t="s">
        <v>24</v>
      </c>
      <c r="L542" s="403">
        <v>12</v>
      </c>
      <c r="M542" s="284">
        <v>170</v>
      </c>
      <c r="N542" s="420">
        <v>0.25</v>
      </c>
      <c r="O542" s="423">
        <v>0.9</v>
      </c>
      <c r="P542" s="403">
        <v>50</v>
      </c>
      <c r="Q542" s="554"/>
      <c r="R542" s="553" t="s">
        <v>81</v>
      </c>
      <c r="S542" s="84">
        <v>350</v>
      </c>
      <c r="T542" s="430">
        <v>3257</v>
      </c>
      <c r="U542" s="616"/>
      <c r="V542" s="347">
        <v>180</v>
      </c>
      <c r="W542" s="304"/>
      <c r="X542" s="616"/>
      <c r="Y542" s="441">
        <v>180</v>
      </c>
      <c r="Z542" s="460">
        <v>38.750250000000008</v>
      </c>
      <c r="AA542" s="475">
        <v>645.83750000000009</v>
      </c>
      <c r="AB542" s="524"/>
      <c r="AC542" s="540">
        <v>68</v>
      </c>
      <c r="AD542" s="524" t="s">
        <v>134</v>
      </c>
      <c r="AE542" s="524">
        <v>0</v>
      </c>
      <c r="AF542" s="2">
        <v>8011</v>
      </c>
    </row>
    <row r="543" spans="1:32" ht="45">
      <c r="A543" s="12">
        <v>8012</v>
      </c>
      <c r="B543" s="244"/>
      <c r="C543" s="244" t="s">
        <v>498</v>
      </c>
      <c r="D543" s="125">
        <v>7</v>
      </c>
      <c r="E543" s="112">
        <v>78000</v>
      </c>
      <c r="F543" s="120">
        <v>77</v>
      </c>
      <c r="G543" s="219">
        <v>1100</v>
      </c>
      <c r="H543" s="127">
        <v>970</v>
      </c>
      <c r="I543" s="127">
        <v>1400</v>
      </c>
      <c r="J543" s="285">
        <v>10</v>
      </c>
      <c r="K543" s="5" t="s">
        <v>24</v>
      </c>
      <c r="L543" s="85">
        <v>12</v>
      </c>
      <c r="M543" s="285">
        <v>220</v>
      </c>
      <c r="N543" s="106">
        <v>0.25</v>
      </c>
      <c r="O543" s="424">
        <v>0.85</v>
      </c>
      <c r="P543" s="85">
        <v>78</v>
      </c>
      <c r="Q543" s="558">
        <v>1</v>
      </c>
      <c r="R543" s="553">
        <v>2958</v>
      </c>
      <c r="S543" s="59">
        <v>546</v>
      </c>
      <c r="T543" s="115">
        <v>7215</v>
      </c>
      <c r="U543" s="616">
        <v>422</v>
      </c>
      <c r="V543" s="127">
        <v>301.36363636363637</v>
      </c>
      <c r="W543" s="114"/>
      <c r="X543" s="616">
        <v>28</v>
      </c>
      <c r="Y543" s="69">
        <v>301.36363636363637</v>
      </c>
      <c r="Z543" s="116">
        <v>78.760500000000008</v>
      </c>
      <c r="AA543" s="149">
        <v>1125.1500000000001</v>
      </c>
      <c r="AB543" s="78"/>
      <c r="AC543" s="539">
        <v>156</v>
      </c>
      <c r="AD543" s="78" t="s">
        <v>134</v>
      </c>
      <c r="AE543" s="78">
        <v>0</v>
      </c>
      <c r="AF543" s="2">
        <v>8012</v>
      </c>
    </row>
    <row r="544" spans="1:32" ht="45">
      <c r="A544" s="242">
        <v>8013</v>
      </c>
      <c r="B544" s="243" t="s">
        <v>83</v>
      </c>
      <c r="C544" s="243" t="s">
        <v>499</v>
      </c>
      <c r="D544" s="281">
        <v>8</v>
      </c>
      <c r="E544" s="271">
        <v>97000</v>
      </c>
      <c r="F544" s="282">
        <v>96</v>
      </c>
      <c r="G544" s="302">
        <v>1200</v>
      </c>
      <c r="H544" s="347">
        <v>1020</v>
      </c>
      <c r="I544" s="347">
        <v>1500</v>
      </c>
      <c r="J544" s="284">
        <v>12</v>
      </c>
      <c r="K544" s="275" t="s">
        <v>24</v>
      </c>
      <c r="L544" s="403">
        <v>12</v>
      </c>
      <c r="M544" s="284">
        <v>250</v>
      </c>
      <c r="N544" s="420">
        <v>0.25</v>
      </c>
      <c r="O544" s="423">
        <v>0.85</v>
      </c>
      <c r="P544" s="403">
        <v>87</v>
      </c>
      <c r="Q544" s="558">
        <v>1</v>
      </c>
      <c r="R544" s="553">
        <v>6177</v>
      </c>
      <c r="S544" s="84">
        <v>609</v>
      </c>
      <c r="T544" s="430">
        <v>8902.5</v>
      </c>
      <c r="U544" s="616">
        <v>686.5</v>
      </c>
      <c r="V544" s="347">
        <v>329.8</v>
      </c>
      <c r="W544" s="304"/>
      <c r="X544" s="616">
        <v>28</v>
      </c>
      <c r="Y544" s="441">
        <v>329.8</v>
      </c>
      <c r="Z544" s="460">
        <v>94.307400000000001</v>
      </c>
      <c r="AA544" s="475">
        <v>1178.8425</v>
      </c>
      <c r="AB544" s="524"/>
      <c r="AC544" s="540">
        <v>194</v>
      </c>
      <c r="AD544" s="524" t="s">
        <v>134</v>
      </c>
      <c r="AE544" s="524">
        <v>0</v>
      </c>
      <c r="AF544" s="2">
        <v>8013</v>
      </c>
    </row>
    <row r="545" spans="1:32" ht="60">
      <c r="A545" s="12">
        <v>8014</v>
      </c>
      <c r="B545" s="244"/>
      <c r="C545" s="244" t="s">
        <v>500</v>
      </c>
      <c r="D545" s="125">
        <v>8</v>
      </c>
      <c r="E545" s="112">
        <v>127000</v>
      </c>
      <c r="F545" s="120">
        <v>120</v>
      </c>
      <c r="G545" s="219">
        <v>1500</v>
      </c>
      <c r="H545" s="127">
        <v>1300</v>
      </c>
      <c r="I545" s="127">
        <v>1880</v>
      </c>
      <c r="J545" s="285">
        <v>12</v>
      </c>
      <c r="K545" s="5" t="s">
        <v>24</v>
      </c>
      <c r="L545" s="85">
        <v>12</v>
      </c>
      <c r="M545" s="285">
        <v>250</v>
      </c>
      <c r="N545" s="106">
        <v>0.25</v>
      </c>
      <c r="O545" s="424">
        <v>0.85</v>
      </c>
      <c r="P545" s="85">
        <v>87</v>
      </c>
      <c r="Q545" s="558">
        <v>1</v>
      </c>
      <c r="R545" s="553">
        <v>7656</v>
      </c>
      <c r="S545" s="59">
        <v>609</v>
      </c>
      <c r="T545" s="115">
        <v>11467.5</v>
      </c>
      <c r="U545" s="616">
        <v>703.41666666666663</v>
      </c>
      <c r="V545" s="127">
        <v>431.8</v>
      </c>
      <c r="W545" s="114"/>
      <c r="X545" s="616">
        <v>28</v>
      </c>
      <c r="Y545" s="69">
        <v>431.8</v>
      </c>
      <c r="Z545" s="116">
        <v>122.0934</v>
      </c>
      <c r="AA545" s="149">
        <v>1526.1675</v>
      </c>
      <c r="AB545" s="78"/>
      <c r="AC545" s="539">
        <v>254</v>
      </c>
      <c r="AD545" s="78" t="s">
        <v>134</v>
      </c>
      <c r="AE545" s="78">
        <v>0</v>
      </c>
      <c r="AF545" s="2">
        <v>8014</v>
      </c>
    </row>
    <row r="546" spans="1:32" ht="45">
      <c r="A546" s="242">
        <v>8015</v>
      </c>
      <c r="B546" s="243"/>
      <c r="C546" s="243" t="s">
        <v>501</v>
      </c>
      <c r="D546" s="281">
        <v>15</v>
      </c>
      <c r="E546" s="271">
        <v>180000</v>
      </c>
      <c r="F546" s="282">
        <v>195</v>
      </c>
      <c r="G546" s="302">
        <v>1300</v>
      </c>
      <c r="H546" s="347">
        <v>1100</v>
      </c>
      <c r="I546" s="347">
        <v>1600</v>
      </c>
      <c r="J546" s="284">
        <v>20</v>
      </c>
      <c r="K546" s="275" t="s">
        <v>24</v>
      </c>
      <c r="L546" s="403">
        <v>12</v>
      </c>
      <c r="M546" s="284">
        <v>500</v>
      </c>
      <c r="N546" s="420">
        <v>0.25</v>
      </c>
      <c r="O546" s="423">
        <v>1.05</v>
      </c>
      <c r="P546" s="403">
        <v>125</v>
      </c>
      <c r="Q546" s="558">
        <v>1</v>
      </c>
      <c r="R546" s="553">
        <v>10875</v>
      </c>
      <c r="S546" s="84">
        <v>875</v>
      </c>
      <c r="T546" s="430">
        <v>16265</v>
      </c>
      <c r="U546" s="616">
        <v>977.83333333333337</v>
      </c>
      <c r="V546" s="347">
        <v>378</v>
      </c>
      <c r="W546" s="304"/>
      <c r="X546" s="616">
        <v>28</v>
      </c>
      <c r="Y546" s="441">
        <v>378</v>
      </c>
      <c r="Z546" s="460">
        <v>196.55625000000001</v>
      </c>
      <c r="AA546" s="475">
        <v>1310.375</v>
      </c>
      <c r="AB546" s="524"/>
      <c r="AC546" s="540">
        <v>360</v>
      </c>
      <c r="AD546" s="524" t="s">
        <v>134</v>
      </c>
      <c r="AE546" s="524">
        <v>0</v>
      </c>
      <c r="AF546" s="2">
        <v>8015</v>
      </c>
    </row>
    <row r="547" spans="1:32" ht="15">
      <c r="A547" s="90"/>
      <c r="B547" s="241"/>
      <c r="C547" s="90"/>
      <c r="D547" s="125"/>
      <c r="E547" s="112"/>
      <c r="F547" s="120"/>
      <c r="G547" s="168"/>
      <c r="H547" s="127"/>
      <c r="I547" s="127"/>
      <c r="J547" s="285"/>
      <c r="K547" s="89"/>
      <c r="L547" s="90"/>
      <c r="M547" s="285"/>
      <c r="N547" s="106" t="s">
        <v>81</v>
      </c>
      <c r="O547" s="424" t="s">
        <v>81</v>
      </c>
      <c r="P547" s="89"/>
      <c r="Q547" s="558">
        <v>1</v>
      </c>
      <c r="R547" s="553">
        <v>15573</v>
      </c>
      <c r="S547" s="59"/>
      <c r="T547" s="115" t="s">
        <v>81</v>
      </c>
      <c r="U547" s="616">
        <v>840.3</v>
      </c>
      <c r="V547" s="127"/>
      <c r="W547" s="114"/>
      <c r="X547" s="616">
        <v>28</v>
      </c>
      <c r="Y547" s="62" t="s">
        <v>81</v>
      </c>
      <c r="Z547" s="116"/>
      <c r="AA547" s="149"/>
      <c r="AB547" s="90"/>
      <c r="AC547" s="539" t="s">
        <v>81</v>
      </c>
      <c r="AD547" s="78" t="s">
        <v>81</v>
      </c>
      <c r="AE547" s="78"/>
      <c r="AF547" s="2" t="s">
        <v>81</v>
      </c>
    </row>
    <row r="548" spans="1:32" ht="28.5">
      <c r="A548" s="238">
        <v>8030</v>
      </c>
      <c r="B548" s="239"/>
      <c r="C548" s="240" t="s">
        <v>502</v>
      </c>
      <c r="D548" s="263"/>
      <c r="E548" s="264"/>
      <c r="F548" s="265"/>
      <c r="G548" s="266"/>
      <c r="H548" s="267"/>
      <c r="I548" s="267"/>
      <c r="J548" s="268"/>
      <c r="K548" s="268"/>
      <c r="L548" s="263"/>
      <c r="M548" s="268"/>
      <c r="N548" s="419" t="s">
        <v>81</v>
      </c>
      <c r="O548" s="425" t="s">
        <v>81</v>
      </c>
      <c r="P548" s="263"/>
      <c r="Q548" s="558"/>
      <c r="R548" s="553" t="s">
        <v>81</v>
      </c>
      <c r="S548" s="561"/>
      <c r="T548" s="429" t="s">
        <v>81</v>
      </c>
      <c r="U548" s="616"/>
      <c r="V548" s="267"/>
      <c r="W548" s="267"/>
      <c r="X548" s="616"/>
      <c r="Y548" s="440" t="s">
        <v>81</v>
      </c>
      <c r="Z548" s="459"/>
      <c r="AA548" s="472"/>
      <c r="AB548" s="523"/>
      <c r="AC548" s="538" t="s">
        <v>81</v>
      </c>
      <c r="AD548" s="523" t="s">
        <v>81</v>
      </c>
      <c r="AE548" s="523"/>
      <c r="AF548" s="2">
        <v>8030</v>
      </c>
    </row>
    <row r="549" spans="1:32" ht="15">
      <c r="A549" s="90"/>
      <c r="B549" s="241"/>
      <c r="C549" s="90"/>
      <c r="D549" s="125"/>
      <c r="E549" s="112"/>
      <c r="F549" s="120"/>
      <c r="G549" s="135"/>
      <c r="H549" s="127"/>
      <c r="I549" s="127"/>
      <c r="J549" s="285"/>
      <c r="K549" s="89"/>
      <c r="L549" s="90"/>
      <c r="M549" s="285"/>
      <c r="N549" s="106" t="s">
        <v>81</v>
      </c>
      <c r="O549" s="424" t="s">
        <v>81</v>
      </c>
      <c r="P549" s="89"/>
      <c r="Q549" s="552"/>
      <c r="R549" s="553" t="s">
        <v>81</v>
      </c>
      <c r="S549" s="59"/>
      <c r="T549" s="115" t="s">
        <v>81</v>
      </c>
      <c r="U549" s="614"/>
      <c r="V549" s="127"/>
      <c r="W549" s="114"/>
      <c r="X549" s="614"/>
      <c r="Y549" s="62" t="s">
        <v>81</v>
      </c>
      <c r="Z549" s="116"/>
      <c r="AA549" s="149"/>
      <c r="AB549" s="90"/>
      <c r="AC549" s="539" t="s">
        <v>81</v>
      </c>
      <c r="AD549" s="78" t="s">
        <v>81</v>
      </c>
      <c r="AE549" s="78"/>
      <c r="AF549" s="2" t="s">
        <v>81</v>
      </c>
    </row>
    <row r="550" spans="1:32" ht="15">
      <c r="A550" s="242">
        <v>8031</v>
      </c>
      <c r="B550" s="243"/>
      <c r="C550" s="243" t="s">
        <v>503</v>
      </c>
      <c r="D550" s="351"/>
      <c r="E550" s="271">
        <v>87.3</v>
      </c>
      <c r="F550" s="282"/>
      <c r="G550" s="352">
        <v>16</v>
      </c>
      <c r="H550" s="581"/>
      <c r="I550" s="581"/>
      <c r="J550" s="309"/>
      <c r="K550" s="275" t="s">
        <v>24</v>
      </c>
      <c r="L550" s="403">
        <v>6</v>
      </c>
      <c r="M550" s="309"/>
      <c r="N550" s="420">
        <v>0</v>
      </c>
      <c r="O550" s="423" t="s">
        <v>81</v>
      </c>
      <c r="P550" s="403"/>
      <c r="Q550" s="554"/>
      <c r="R550" s="553" t="s">
        <v>81</v>
      </c>
      <c r="S550" s="84"/>
      <c r="T550" s="430">
        <v>16.121399999999998</v>
      </c>
      <c r="U550" s="616"/>
      <c r="V550" s="581"/>
      <c r="W550" s="304"/>
      <c r="X550" s="616"/>
      <c r="Y550" s="439"/>
      <c r="Z550" s="460"/>
      <c r="AA550" s="499">
        <v>16.004999999999999</v>
      </c>
      <c r="AB550" s="524"/>
      <c r="AC550" s="540">
        <v>0</v>
      </c>
      <c r="AD550" s="524" t="s">
        <v>24</v>
      </c>
      <c r="AE550" s="524">
        <v>0</v>
      </c>
      <c r="AF550" s="2">
        <v>8031</v>
      </c>
    </row>
    <row r="551" spans="1:32" ht="15">
      <c r="A551" s="12">
        <v>8032</v>
      </c>
      <c r="B551" s="244"/>
      <c r="C551" s="244" t="s">
        <v>504</v>
      </c>
      <c r="D551" s="152">
        <v>2</v>
      </c>
      <c r="E551" s="112">
        <v>7300</v>
      </c>
      <c r="F551" s="120">
        <v>6.6</v>
      </c>
      <c r="G551" s="225">
        <v>3.3</v>
      </c>
      <c r="H551" s="140">
        <v>2.8</v>
      </c>
      <c r="I551" s="140">
        <v>4</v>
      </c>
      <c r="J551" s="310">
        <v>400</v>
      </c>
      <c r="K551" s="5" t="s">
        <v>24</v>
      </c>
      <c r="L551" s="85">
        <v>12</v>
      </c>
      <c r="M551" s="312">
        <v>7000</v>
      </c>
      <c r="N551" s="106">
        <v>0.1</v>
      </c>
      <c r="O551" s="424">
        <v>1</v>
      </c>
      <c r="P551" s="85">
        <v>10</v>
      </c>
      <c r="Q551" s="554"/>
      <c r="R551" s="553">
        <v>16.89</v>
      </c>
      <c r="S551" s="59">
        <v>70</v>
      </c>
      <c r="T551" s="115">
        <v>772.26</v>
      </c>
      <c r="U551" s="623">
        <v>16.89</v>
      </c>
      <c r="V551" s="140">
        <v>1.0428571428571429</v>
      </c>
      <c r="W551" s="114"/>
      <c r="X551" s="618"/>
      <c r="Y551" s="73">
        <v>1.0428571428571429</v>
      </c>
      <c r="Z551" s="116">
        <v>6.5417157142857141</v>
      </c>
      <c r="AA551" s="202">
        <v>3.270857857142857</v>
      </c>
      <c r="AB551" s="78"/>
      <c r="AC551" s="539">
        <v>14.6</v>
      </c>
      <c r="AD551" s="78" t="s">
        <v>215</v>
      </c>
      <c r="AE551" s="78">
        <v>0</v>
      </c>
      <c r="AF551" s="2">
        <v>8032</v>
      </c>
    </row>
    <row r="552" spans="1:32" ht="30">
      <c r="A552" s="242">
        <v>8033</v>
      </c>
      <c r="B552" s="243"/>
      <c r="C552" s="243" t="s">
        <v>505</v>
      </c>
      <c r="D552" s="351">
        <v>2</v>
      </c>
      <c r="E552" s="271">
        <v>10000</v>
      </c>
      <c r="F552" s="282">
        <v>8.6</v>
      </c>
      <c r="G552" s="308">
        <v>4.3</v>
      </c>
      <c r="H552" s="581">
        <v>3.7</v>
      </c>
      <c r="I552" s="581">
        <v>5.3</v>
      </c>
      <c r="J552" s="309">
        <v>400</v>
      </c>
      <c r="K552" s="275" t="s">
        <v>24</v>
      </c>
      <c r="L552" s="403">
        <v>12</v>
      </c>
      <c r="M552" s="311">
        <v>7000</v>
      </c>
      <c r="N552" s="420">
        <v>0.1</v>
      </c>
      <c r="O552" s="423">
        <v>0.85</v>
      </c>
      <c r="P552" s="403">
        <v>17</v>
      </c>
      <c r="Q552" s="554">
        <v>0.02</v>
      </c>
      <c r="R552" s="553">
        <v>818.16</v>
      </c>
      <c r="S552" s="84">
        <v>119</v>
      </c>
      <c r="T552" s="430">
        <v>1081</v>
      </c>
      <c r="U552" s="618">
        <v>2.2624</v>
      </c>
      <c r="V552" s="581">
        <v>1.2142857142857142</v>
      </c>
      <c r="W552" s="304"/>
      <c r="X552" s="618">
        <v>0.56000000000000005</v>
      </c>
      <c r="Y552" s="444">
        <v>1.2142857142857142</v>
      </c>
      <c r="Z552" s="460">
        <v>8.6169285714285717</v>
      </c>
      <c r="AA552" s="483">
        <v>4.3084642857142859</v>
      </c>
      <c r="AB552" s="524"/>
      <c r="AC552" s="540">
        <v>20</v>
      </c>
      <c r="AD552" s="524" t="s">
        <v>215</v>
      </c>
      <c r="AE552" s="524">
        <v>0</v>
      </c>
      <c r="AF552" s="2">
        <v>8033</v>
      </c>
    </row>
    <row r="553" spans="1:32" ht="30">
      <c r="A553" s="12">
        <v>8034</v>
      </c>
      <c r="B553" s="244"/>
      <c r="C553" s="244" t="s">
        <v>506</v>
      </c>
      <c r="D553" s="152">
        <v>2</v>
      </c>
      <c r="E553" s="112">
        <v>20000</v>
      </c>
      <c r="F553" s="120">
        <v>16.5</v>
      </c>
      <c r="G553" s="225">
        <v>8.3000000000000007</v>
      </c>
      <c r="H553" s="140">
        <v>7.2</v>
      </c>
      <c r="I553" s="140">
        <v>10.3</v>
      </c>
      <c r="J553" s="310">
        <v>400</v>
      </c>
      <c r="K553" s="5" t="s">
        <v>24</v>
      </c>
      <c r="L553" s="85">
        <v>12</v>
      </c>
      <c r="M553" s="312">
        <v>7000</v>
      </c>
      <c r="N553" s="106">
        <v>0.1</v>
      </c>
      <c r="O553" s="424">
        <v>0.8</v>
      </c>
      <c r="P553" s="85">
        <v>27</v>
      </c>
      <c r="Q553" s="554">
        <v>0.02</v>
      </c>
      <c r="R553" s="553">
        <v>1022.7</v>
      </c>
      <c r="S553" s="59">
        <v>189</v>
      </c>
      <c r="T553" s="115">
        <v>2113</v>
      </c>
      <c r="U553" s="618">
        <v>2.9067500000000002</v>
      </c>
      <c r="V553" s="140">
        <v>2.285714285714286</v>
      </c>
      <c r="W553" s="114"/>
      <c r="X553" s="618">
        <v>0.56000000000000005</v>
      </c>
      <c r="Y553" s="73">
        <v>2.285714285714286</v>
      </c>
      <c r="Z553" s="116">
        <v>16.65007142857143</v>
      </c>
      <c r="AA553" s="202">
        <v>8.3250357142857148</v>
      </c>
      <c r="AB553" s="78"/>
      <c r="AC553" s="539">
        <v>40</v>
      </c>
      <c r="AD553" s="78" t="s">
        <v>215</v>
      </c>
      <c r="AE553" s="78">
        <v>0</v>
      </c>
      <c r="AF553" s="2">
        <v>8034</v>
      </c>
    </row>
    <row r="554" spans="1:32" ht="45">
      <c r="A554" s="242">
        <v>8035</v>
      </c>
      <c r="B554" s="243"/>
      <c r="C554" s="243" t="s">
        <v>507</v>
      </c>
      <c r="D554" s="351">
        <v>2</v>
      </c>
      <c r="E554" s="271">
        <v>4800</v>
      </c>
      <c r="F554" s="282">
        <v>6</v>
      </c>
      <c r="G554" s="308">
        <v>3</v>
      </c>
      <c r="H554" s="581">
        <v>2.7</v>
      </c>
      <c r="I554" s="581">
        <v>3.5</v>
      </c>
      <c r="J554" s="309">
        <v>400</v>
      </c>
      <c r="K554" s="275" t="s">
        <v>24</v>
      </c>
      <c r="L554" s="403">
        <v>12</v>
      </c>
      <c r="M554" s="311">
        <v>7000</v>
      </c>
      <c r="N554" s="420">
        <v>0.1</v>
      </c>
      <c r="O554" s="423">
        <v>2</v>
      </c>
      <c r="P554" s="403">
        <v>12</v>
      </c>
      <c r="Q554" s="554">
        <v>3.3300000000000003E-2</v>
      </c>
      <c r="R554" s="553">
        <v>1948</v>
      </c>
      <c r="S554" s="84">
        <v>84</v>
      </c>
      <c r="T554" s="430">
        <v>545.76</v>
      </c>
      <c r="U554" s="618">
        <v>5.4424999999999999</v>
      </c>
      <c r="V554" s="581">
        <v>1.3714285714285714</v>
      </c>
      <c r="W554" s="304"/>
      <c r="X554" s="618">
        <v>0.93240000000000012</v>
      </c>
      <c r="Y554" s="444">
        <v>1.3714285714285714</v>
      </c>
      <c r="Z554" s="460">
        <v>6.0188228571428581</v>
      </c>
      <c r="AA554" s="483">
        <v>3.0094114285714291</v>
      </c>
      <c r="AB554" s="524"/>
      <c r="AC554" s="540">
        <v>9.6</v>
      </c>
      <c r="AD554" s="524" t="s">
        <v>215</v>
      </c>
      <c r="AE554" s="524">
        <v>0</v>
      </c>
      <c r="AF554" s="2">
        <v>8035</v>
      </c>
    </row>
    <row r="555" spans="1:32" ht="30">
      <c r="A555" s="12">
        <v>8036</v>
      </c>
      <c r="B555" s="244"/>
      <c r="C555" s="244" t="s">
        <v>508</v>
      </c>
      <c r="D555" s="152">
        <v>2</v>
      </c>
      <c r="E555" s="112">
        <v>10200</v>
      </c>
      <c r="F555" s="120">
        <v>10.5</v>
      </c>
      <c r="G555" s="225">
        <v>5.3</v>
      </c>
      <c r="H555" s="140">
        <v>4.5999999999999996</v>
      </c>
      <c r="I555" s="140">
        <v>6.5</v>
      </c>
      <c r="J555" s="310">
        <v>300</v>
      </c>
      <c r="K555" s="5" t="s">
        <v>24</v>
      </c>
      <c r="L555" s="85">
        <v>12</v>
      </c>
      <c r="M555" s="312">
        <v>7000</v>
      </c>
      <c r="N555" s="106">
        <v>0.25</v>
      </c>
      <c r="O555" s="424">
        <v>1.1499999999999999</v>
      </c>
      <c r="P555" s="85">
        <v>12</v>
      </c>
      <c r="Q555" s="554">
        <v>2.5000000000000001E-2</v>
      </c>
      <c r="R555" s="553">
        <v>448.04</v>
      </c>
      <c r="S555" s="59">
        <v>84</v>
      </c>
      <c r="T555" s="115">
        <v>956.09999999999991</v>
      </c>
      <c r="U555" s="618">
        <v>1.3531</v>
      </c>
      <c r="V555" s="140">
        <v>1.6757142857142855</v>
      </c>
      <c r="W555" s="114"/>
      <c r="X555" s="618">
        <v>0.70000000000000007</v>
      </c>
      <c r="Y555" s="73">
        <v>1.6757142857142855</v>
      </c>
      <c r="Z555" s="116">
        <v>10.69797142857143</v>
      </c>
      <c r="AA555" s="202">
        <v>5.3489857142857149</v>
      </c>
      <c r="AB555" s="78"/>
      <c r="AC555" s="539">
        <v>20.400000000000002</v>
      </c>
      <c r="AD555" s="78" t="s">
        <v>215</v>
      </c>
      <c r="AE555" s="78">
        <v>0</v>
      </c>
      <c r="AF555" s="2">
        <v>8036</v>
      </c>
    </row>
    <row r="556" spans="1:32" ht="15">
      <c r="A556" s="90"/>
      <c r="B556" s="241"/>
      <c r="C556" s="90"/>
      <c r="D556" s="152"/>
      <c r="E556" s="112"/>
      <c r="F556" s="120"/>
      <c r="G556" s="139"/>
      <c r="H556" s="140"/>
      <c r="I556" s="140"/>
      <c r="J556" s="310"/>
      <c r="K556" s="89"/>
      <c r="L556" s="90"/>
      <c r="M556" s="310"/>
      <c r="N556" s="106" t="s">
        <v>81</v>
      </c>
      <c r="O556" s="424" t="s">
        <v>81</v>
      </c>
      <c r="P556" s="89"/>
      <c r="Q556" s="554">
        <v>0.02</v>
      </c>
      <c r="R556" s="553">
        <v>809.1</v>
      </c>
      <c r="S556" s="59"/>
      <c r="T556" s="115" t="s">
        <v>81</v>
      </c>
      <c r="U556" s="618">
        <v>3.0390000000000001</v>
      </c>
      <c r="V556" s="140"/>
      <c r="W556" s="114"/>
      <c r="X556" s="618">
        <v>0.56000000000000005</v>
      </c>
      <c r="Y556" s="62" t="s">
        <v>81</v>
      </c>
      <c r="Z556" s="116"/>
      <c r="AA556" s="202"/>
      <c r="AB556" s="90"/>
      <c r="AC556" s="539" t="s">
        <v>81</v>
      </c>
      <c r="AD556" s="78" t="s">
        <v>81</v>
      </c>
      <c r="AE556" s="78"/>
      <c r="AF556" s="2" t="s">
        <v>81</v>
      </c>
    </row>
    <row r="557" spans="1:32" ht="15">
      <c r="A557" s="238">
        <v>8050</v>
      </c>
      <c r="B557" s="239"/>
      <c r="C557" s="240" t="s">
        <v>509</v>
      </c>
      <c r="D557" s="263"/>
      <c r="E557" s="264"/>
      <c r="F557" s="265"/>
      <c r="G557" s="266"/>
      <c r="H557" s="267"/>
      <c r="I557" s="267"/>
      <c r="J557" s="268"/>
      <c r="K557" s="268"/>
      <c r="L557" s="263"/>
      <c r="M557" s="268"/>
      <c r="N557" s="419" t="s">
        <v>81</v>
      </c>
      <c r="O557" s="425" t="s">
        <v>81</v>
      </c>
      <c r="P557" s="263"/>
      <c r="Q557" s="554"/>
      <c r="R557" s="553" t="s">
        <v>81</v>
      </c>
      <c r="S557" s="561"/>
      <c r="T557" s="429" t="s">
        <v>81</v>
      </c>
      <c r="U557" s="618"/>
      <c r="V557" s="267"/>
      <c r="W557" s="267"/>
      <c r="X557" s="618"/>
      <c r="Y557" s="440" t="s">
        <v>81</v>
      </c>
      <c r="Z557" s="459"/>
      <c r="AA557" s="472"/>
      <c r="AB557" s="523"/>
      <c r="AC557" s="538" t="s">
        <v>81</v>
      </c>
      <c r="AD557" s="523" t="s">
        <v>81</v>
      </c>
      <c r="AE557" s="523"/>
      <c r="AF557" s="2">
        <v>8050</v>
      </c>
    </row>
    <row r="558" spans="1:32" ht="15">
      <c r="A558" s="90"/>
      <c r="B558" s="241"/>
      <c r="C558" s="90"/>
      <c r="D558" s="125"/>
      <c r="E558" s="112"/>
      <c r="F558" s="120"/>
      <c r="G558" s="169"/>
      <c r="H558" s="127"/>
      <c r="I558" s="127"/>
      <c r="J558" s="285"/>
      <c r="K558" s="89"/>
      <c r="L558" s="90"/>
      <c r="M558" s="285"/>
      <c r="N558" s="106" t="s">
        <v>81</v>
      </c>
      <c r="O558" s="424" t="s">
        <v>81</v>
      </c>
      <c r="P558" s="89"/>
      <c r="Q558" s="552"/>
      <c r="R558" s="553" t="s">
        <v>81</v>
      </c>
      <c r="S558" s="59"/>
      <c r="T558" s="115" t="s">
        <v>81</v>
      </c>
      <c r="U558" s="614"/>
      <c r="V558" s="127"/>
      <c r="W558" s="114"/>
      <c r="X558" s="614"/>
      <c r="Y558" s="62" t="s">
        <v>81</v>
      </c>
      <c r="Z558" s="116"/>
      <c r="AA558" s="149"/>
      <c r="AB558" s="90"/>
      <c r="AC558" s="539" t="s">
        <v>81</v>
      </c>
      <c r="AD558" s="78" t="s">
        <v>81</v>
      </c>
      <c r="AE558" s="78"/>
      <c r="AF558" s="2" t="s">
        <v>81</v>
      </c>
    </row>
    <row r="559" spans="1:32" ht="45">
      <c r="A559" s="12">
        <v>8052</v>
      </c>
      <c r="B559" s="244" t="s">
        <v>83</v>
      </c>
      <c r="C559" s="244" t="s">
        <v>510</v>
      </c>
      <c r="D559" s="125">
        <v>6</v>
      </c>
      <c r="E559" s="112">
        <v>48000</v>
      </c>
      <c r="F559" s="120">
        <v>29</v>
      </c>
      <c r="G559" s="219">
        <v>490</v>
      </c>
      <c r="H559" s="127">
        <v>420</v>
      </c>
      <c r="I559" s="127">
        <v>610</v>
      </c>
      <c r="J559" s="353">
        <v>12</v>
      </c>
      <c r="K559" s="5">
        <v>25</v>
      </c>
      <c r="L559" s="85">
        <v>15</v>
      </c>
      <c r="M559" s="404">
        <v>500</v>
      </c>
      <c r="N559" s="106">
        <v>0.25</v>
      </c>
      <c r="O559" s="424">
        <v>0.85</v>
      </c>
      <c r="P559" s="85">
        <v>62</v>
      </c>
      <c r="Q559" s="558"/>
      <c r="R559" s="553" t="s">
        <v>81</v>
      </c>
      <c r="S559" s="59">
        <v>434</v>
      </c>
      <c r="T559" s="115">
        <v>3938</v>
      </c>
      <c r="U559" s="624"/>
      <c r="V559" s="127">
        <v>81.599999999999994</v>
      </c>
      <c r="W559" s="127">
        <v>33.5625</v>
      </c>
      <c r="X559" s="616"/>
      <c r="Y559" s="69">
        <v>115.16249999999999</v>
      </c>
      <c r="Z559" s="116">
        <v>29.259725</v>
      </c>
      <c r="AA559" s="149">
        <v>487.66208333333333</v>
      </c>
      <c r="AB559" s="222">
        <v>9</v>
      </c>
      <c r="AC559" s="539">
        <v>96</v>
      </c>
      <c r="AD559" s="78" t="s">
        <v>134</v>
      </c>
      <c r="AE559" s="78">
        <v>2</v>
      </c>
      <c r="AF559" s="2">
        <v>8052</v>
      </c>
    </row>
    <row r="560" spans="1:32" ht="15">
      <c r="A560" s="90"/>
      <c r="B560" s="241"/>
      <c r="C560" s="90"/>
      <c r="D560" s="125"/>
      <c r="E560" s="112"/>
      <c r="F560" s="120"/>
      <c r="G560" s="170"/>
      <c r="H560" s="127"/>
      <c r="I560" s="127"/>
      <c r="J560" s="353"/>
      <c r="K560" s="89"/>
      <c r="L560" s="90"/>
      <c r="M560" s="285"/>
      <c r="N560" s="106" t="s">
        <v>81</v>
      </c>
      <c r="O560" s="424" t="s">
        <v>81</v>
      </c>
      <c r="P560" s="89"/>
      <c r="Q560" s="554">
        <v>0.25</v>
      </c>
      <c r="R560" s="553">
        <v>1378.25</v>
      </c>
      <c r="S560" s="59"/>
      <c r="T560" s="115" t="s">
        <v>81</v>
      </c>
      <c r="U560" s="624">
        <v>308.20833333333331</v>
      </c>
      <c r="V560" s="127"/>
      <c r="W560" s="127"/>
      <c r="X560" s="616">
        <v>7</v>
      </c>
      <c r="Y560" s="62" t="s">
        <v>81</v>
      </c>
      <c r="Z560" s="116"/>
      <c r="AA560" s="149"/>
      <c r="AB560" s="90"/>
      <c r="AC560" s="539" t="s">
        <v>81</v>
      </c>
      <c r="AD560" s="78" t="s">
        <v>81</v>
      </c>
      <c r="AE560" s="78"/>
      <c r="AF560" s="2" t="s">
        <v>81</v>
      </c>
    </row>
    <row r="561" spans="1:33" ht="15">
      <c r="A561" s="238">
        <v>8060</v>
      </c>
      <c r="B561" s="239"/>
      <c r="C561" s="240" t="s">
        <v>511</v>
      </c>
      <c r="D561" s="263"/>
      <c r="E561" s="264"/>
      <c r="F561" s="265"/>
      <c r="G561" s="266"/>
      <c r="H561" s="267"/>
      <c r="I561" s="267"/>
      <c r="J561" s="268"/>
      <c r="K561" s="268"/>
      <c r="L561" s="263"/>
      <c r="M561" s="268"/>
      <c r="N561" s="419" t="s">
        <v>81</v>
      </c>
      <c r="O561" s="425" t="s">
        <v>81</v>
      </c>
      <c r="P561" s="263"/>
      <c r="Q561" s="554">
        <v>0.25</v>
      </c>
      <c r="R561" s="553">
        <v>3501.5</v>
      </c>
      <c r="S561" s="561"/>
      <c r="T561" s="429" t="s">
        <v>81</v>
      </c>
      <c r="U561" s="624">
        <v>335.79166666666669</v>
      </c>
      <c r="V561" s="267"/>
      <c r="W561" s="267"/>
      <c r="X561" s="616">
        <v>7</v>
      </c>
      <c r="Y561" s="440" t="s">
        <v>81</v>
      </c>
      <c r="Z561" s="459"/>
      <c r="AA561" s="472"/>
      <c r="AB561" s="523"/>
      <c r="AC561" s="538" t="s">
        <v>81</v>
      </c>
      <c r="AD561" s="523" t="s">
        <v>81</v>
      </c>
      <c r="AE561" s="523"/>
      <c r="AF561" s="2">
        <v>8060</v>
      </c>
    </row>
    <row r="562" spans="1:33" ht="15">
      <c r="A562" s="90"/>
      <c r="B562" s="241"/>
      <c r="C562" s="90"/>
      <c r="D562" s="125"/>
      <c r="E562" s="112"/>
      <c r="F562" s="165"/>
      <c r="G562" s="135"/>
      <c r="H562" s="127"/>
      <c r="I562" s="127"/>
      <c r="J562" s="285"/>
      <c r="K562" s="89"/>
      <c r="L562" s="90"/>
      <c r="M562" s="285"/>
      <c r="N562" s="106" t="s">
        <v>81</v>
      </c>
      <c r="O562" s="424" t="s">
        <v>81</v>
      </c>
      <c r="P562" s="89"/>
      <c r="Q562" s="554"/>
      <c r="R562" s="553" t="s">
        <v>81</v>
      </c>
      <c r="S562" s="59"/>
      <c r="T562" s="115" t="s">
        <v>81</v>
      </c>
      <c r="U562" s="624"/>
      <c r="V562" s="127"/>
      <c r="W562" s="127"/>
      <c r="X562" s="616"/>
      <c r="Y562" s="62" t="s">
        <v>81</v>
      </c>
      <c r="Z562" s="147"/>
      <c r="AA562" s="149"/>
      <c r="AB562" s="90"/>
      <c r="AC562" s="539" t="s">
        <v>81</v>
      </c>
      <c r="AD562" s="78" t="s">
        <v>81</v>
      </c>
      <c r="AE562" s="78"/>
      <c r="AF562" s="2" t="s">
        <v>81</v>
      </c>
    </row>
    <row r="563" spans="1:33" ht="30">
      <c r="A563" s="12">
        <v>8063</v>
      </c>
      <c r="B563" s="244"/>
      <c r="C563" s="247" t="s">
        <v>512</v>
      </c>
      <c r="D563" s="125">
        <v>25</v>
      </c>
      <c r="E563" s="112">
        <v>140000</v>
      </c>
      <c r="F563" s="120">
        <v>120</v>
      </c>
      <c r="G563" s="219">
        <v>470</v>
      </c>
      <c r="H563" s="127">
        <v>420</v>
      </c>
      <c r="I563" s="127">
        <v>560</v>
      </c>
      <c r="J563" s="285">
        <v>70</v>
      </c>
      <c r="K563" s="5" t="s">
        <v>24</v>
      </c>
      <c r="L563" s="85">
        <v>10</v>
      </c>
      <c r="M563" s="404">
        <v>1000</v>
      </c>
      <c r="N563" s="106">
        <v>0.1</v>
      </c>
      <c r="O563" s="424">
        <v>1.4</v>
      </c>
      <c r="P563" s="85">
        <v>94</v>
      </c>
      <c r="Q563" s="552"/>
      <c r="R563" s="553" t="s">
        <v>81</v>
      </c>
      <c r="S563" s="59">
        <v>658</v>
      </c>
      <c r="T563" s="115">
        <v>16326</v>
      </c>
      <c r="U563" s="614"/>
      <c r="V563" s="127">
        <v>196</v>
      </c>
      <c r="W563" s="114"/>
      <c r="X563" s="614"/>
      <c r="Y563" s="69">
        <v>196</v>
      </c>
      <c r="Z563" s="116">
        <v>118.03785714285715</v>
      </c>
      <c r="AA563" s="149">
        <v>472.1514285714286</v>
      </c>
      <c r="AB563" s="78"/>
      <c r="AC563" s="539">
        <v>380</v>
      </c>
      <c r="AD563" s="78" t="s">
        <v>134</v>
      </c>
      <c r="AE563" s="78">
        <v>0</v>
      </c>
      <c r="AF563" s="2">
        <v>8063</v>
      </c>
    </row>
    <row r="564" spans="1:33" ht="30">
      <c r="A564" s="242">
        <v>8064</v>
      </c>
      <c r="B564" s="243"/>
      <c r="C564" s="245" t="s">
        <v>513</v>
      </c>
      <c r="D564" s="281">
        <v>60</v>
      </c>
      <c r="E564" s="271">
        <v>92000</v>
      </c>
      <c r="F564" s="282">
        <v>150</v>
      </c>
      <c r="G564" s="302">
        <v>250</v>
      </c>
      <c r="H564" s="347">
        <v>220</v>
      </c>
      <c r="I564" s="347">
        <v>290</v>
      </c>
      <c r="J564" s="284">
        <v>80</v>
      </c>
      <c r="K564" s="275" t="s">
        <v>24</v>
      </c>
      <c r="L564" s="403">
        <v>10</v>
      </c>
      <c r="M564" s="405">
        <v>1400</v>
      </c>
      <c r="N564" s="420">
        <v>0.25</v>
      </c>
      <c r="O564" s="423">
        <v>1.6</v>
      </c>
      <c r="P564" s="403">
        <v>52</v>
      </c>
      <c r="Q564" s="554"/>
      <c r="R564" s="553" t="s">
        <v>81</v>
      </c>
      <c r="S564" s="84">
        <v>364</v>
      </c>
      <c r="T564" s="430">
        <v>9480</v>
      </c>
      <c r="U564" s="616"/>
      <c r="V564" s="347">
        <v>105.14285714285714</v>
      </c>
      <c r="W564" s="304"/>
      <c r="X564" s="616"/>
      <c r="Y564" s="441">
        <v>105.14285714285714</v>
      </c>
      <c r="Z564" s="460">
        <v>147.60428571428574</v>
      </c>
      <c r="AA564" s="475">
        <v>246.00714285714287</v>
      </c>
      <c r="AB564" s="524"/>
      <c r="AC564" s="540">
        <v>284</v>
      </c>
      <c r="AD564" s="524" t="s">
        <v>134</v>
      </c>
      <c r="AE564" s="524">
        <v>0</v>
      </c>
      <c r="AF564" s="2">
        <v>8064</v>
      </c>
    </row>
    <row r="565" spans="1:33" ht="30">
      <c r="A565" s="12">
        <v>8065</v>
      </c>
      <c r="B565" s="244"/>
      <c r="C565" s="247" t="s">
        <v>514</v>
      </c>
      <c r="D565" s="125">
        <v>70</v>
      </c>
      <c r="E565" s="112">
        <v>171000</v>
      </c>
      <c r="F565" s="120">
        <v>250</v>
      </c>
      <c r="G565" s="219">
        <v>360</v>
      </c>
      <c r="H565" s="127">
        <v>310</v>
      </c>
      <c r="I565" s="127">
        <v>440</v>
      </c>
      <c r="J565" s="285">
        <v>80</v>
      </c>
      <c r="K565" s="5" t="s">
        <v>24</v>
      </c>
      <c r="L565" s="85">
        <v>10</v>
      </c>
      <c r="M565" s="404">
        <v>1400</v>
      </c>
      <c r="N565" s="106">
        <v>0.25</v>
      </c>
      <c r="O565" s="424">
        <v>0.85</v>
      </c>
      <c r="P565" s="85">
        <v>118</v>
      </c>
      <c r="Q565" s="554">
        <v>1.5</v>
      </c>
      <c r="R565" s="553">
        <v>5941.4</v>
      </c>
      <c r="S565" s="59">
        <v>826</v>
      </c>
      <c r="T565" s="115">
        <v>17684</v>
      </c>
      <c r="U565" s="616">
        <v>223.41333333333333</v>
      </c>
      <c r="V565" s="127">
        <v>103.82142857142857</v>
      </c>
      <c r="W565" s="114"/>
      <c r="X565" s="616">
        <v>42</v>
      </c>
      <c r="Y565" s="69">
        <v>103.82142857142857</v>
      </c>
      <c r="Z565" s="116">
        <v>250.15100000000001</v>
      </c>
      <c r="AA565" s="149">
        <v>357.35857142857145</v>
      </c>
      <c r="AB565" s="78"/>
      <c r="AC565" s="539">
        <v>442</v>
      </c>
      <c r="AD565" s="78" t="s">
        <v>134</v>
      </c>
      <c r="AE565" s="78">
        <v>0</v>
      </c>
      <c r="AF565" s="2">
        <v>8065</v>
      </c>
    </row>
    <row r="566" spans="1:33" ht="60">
      <c r="A566" s="242">
        <v>8067</v>
      </c>
      <c r="B566" s="243"/>
      <c r="C566" s="245" t="s">
        <v>515</v>
      </c>
      <c r="D566" s="281">
        <v>80</v>
      </c>
      <c r="E566" s="271">
        <v>644000</v>
      </c>
      <c r="F566" s="282">
        <v>430</v>
      </c>
      <c r="G566" s="302">
        <v>540</v>
      </c>
      <c r="H566" s="347">
        <v>470</v>
      </c>
      <c r="I566" s="347">
        <v>660</v>
      </c>
      <c r="J566" s="284">
        <v>200</v>
      </c>
      <c r="K566" s="275">
        <v>40</v>
      </c>
      <c r="L566" s="403">
        <v>10</v>
      </c>
      <c r="M566" s="405">
        <v>5000</v>
      </c>
      <c r="N566" s="420">
        <v>0.25</v>
      </c>
      <c r="O566" s="423">
        <v>0.7</v>
      </c>
      <c r="P566" s="403">
        <v>237</v>
      </c>
      <c r="Q566" s="554">
        <v>1</v>
      </c>
      <c r="R566" s="553">
        <v>15736</v>
      </c>
      <c r="S566" s="84">
        <v>1659</v>
      </c>
      <c r="T566" s="430">
        <v>65271</v>
      </c>
      <c r="U566" s="616">
        <v>239.62857142857143</v>
      </c>
      <c r="V566" s="347">
        <v>90.16</v>
      </c>
      <c r="W566" s="347">
        <v>75.922499999999999</v>
      </c>
      <c r="X566" s="616">
        <v>28</v>
      </c>
      <c r="Y566" s="441">
        <v>166.08249999999998</v>
      </c>
      <c r="Z566" s="460">
        <v>433.34500000000008</v>
      </c>
      <c r="AA566" s="475">
        <v>541.68125000000009</v>
      </c>
      <c r="AB566" s="526">
        <v>265</v>
      </c>
      <c r="AC566" s="540">
        <v>1788</v>
      </c>
      <c r="AD566" s="524" t="s">
        <v>134</v>
      </c>
      <c r="AE566" s="524">
        <v>1</v>
      </c>
      <c r="AF566" s="2">
        <v>8067</v>
      </c>
    </row>
    <row r="567" spans="1:33" ht="30">
      <c r="A567" s="12">
        <v>8069</v>
      </c>
      <c r="B567" s="244"/>
      <c r="C567" s="247" t="s">
        <v>516</v>
      </c>
      <c r="D567" s="125">
        <v>12</v>
      </c>
      <c r="E567" s="112">
        <v>70000</v>
      </c>
      <c r="F567" s="120">
        <v>92</v>
      </c>
      <c r="G567" s="219">
        <v>770</v>
      </c>
      <c r="H567" s="127">
        <v>650</v>
      </c>
      <c r="I567" s="127">
        <v>970</v>
      </c>
      <c r="J567" s="285">
        <v>12</v>
      </c>
      <c r="K567" s="5" t="s">
        <v>24</v>
      </c>
      <c r="L567" s="85">
        <v>12</v>
      </c>
      <c r="M567" s="285">
        <v>300</v>
      </c>
      <c r="N567" s="106">
        <v>0.25</v>
      </c>
      <c r="O567" s="424">
        <v>0.65</v>
      </c>
      <c r="P567" s="85">
        <v>72</v>
      </c>
      <c r="Q567" s="554">
        <v>0.33300000000000002</v>
      </c>
      <c r="R567" s="553">
        <v>10003.6</v>
      </c>
      <c r="S567" s="59">
        <v>504</v>
      </c>
      <c r="T567" s="115">
        <v>6589</v>
      </c>
      <c r="U567" s="616">
        <v>133.07</v>
      </c>
      <c r="V567" s="127">
        <v>151.66666666666669</v>
      </c>
      <c r="W567" s="114"/>
      <c r="X567" s="616">
        <v>9.3239999999999998</v>
      </c>
      <c r="Y567" s="69">
        <v>151.66666666666669</v>
      </c>
      <c r="Z567" s="116">
        <v>92.499000000000009</v>
      </c>
      <c r="AA567" s="149">
        <v>770.82500000000005</v>
      </c>
      <c r="AB567" s="78"/>
      <c r="AC567" s="539">
        <v>240</v>
      </c>
      <c r="AD567" s="78" t="s">
        <v>134</v>
      </c>
      <c r="AE567" s="78">
        <v>0</v>
      </c>
      <c r="AF567" s="2">
        <v>8069</v>
      </c>
    </row>
    <row r="568" spans="1:33" ht="15">
      <c r="A568" s="90"/>
      <c r="B568" s="241"/>
      <c r="C568" s="90"/>
      <c r="D568" s="125"/>
      <c r="E568" s="112"/>
      <c r="F568" s="120"/>
      <c r="G568" s="135"/>
      <c r="H568" s="127"/>
      <c r="I568" s="127"/>
      <c r="J568" s="285"/>
      <c r="K568" s="89"/>
      <c r="L568" s="90"/>
      <c r="M568" s="285"/>
      <c r="N568" s="106" t="s">
        <v>81</v>
      </c>
      <c r="O568" s="424" t="s">
        <v>81</v>
      </c>
      <c r="P568" s="89"/>
      <c r="Q568" s="554">
        <v>0.33300000000000002</v>
      </c>
      <c r="R568" s="553">
        <v>18883.2</v>
      </c>
      <c r="S568" s="59"/>
      <c r="T568" s="115" t="s">
        <v>81</v>
      </c>
      <c r="U568" s="616">
        <v>251.815</v>
      </c>
      <c r="V568" s="127"/>
      <c r="W568" s="114"/>
      <c r="X568" s="616">
        <v>9.3239999999999998</v>
      </c>
      <c r="Y568" s="62" t="s">
        <v>81</v>
      </c>
      <c r="Z568" s="116"/>
      <c r="AA568" s="149"/>
      <c r="AB568" s="90"/>
      <c r="AC568" s="539" t="s">
        <v>81</v>
      </c>
      <c r="AD568" s="78" t="s">
        <v>81</v>
      </c>
      <c r="AE568" s="78"/>
      <c r="AF568" s="2" t="s">
        <v>81</v>
      </c>
    </row>
    <row r="569" spans="1:33" ht="28.5">
      <c r="A569" s="238">
        <v>8080</v>
      </c>
      <c r="B569" s="239"/>
      <c r="C569" s="240" t="s">
        <v>517</v>
      </c>
      <c r="D569" s="263"/>
      <c r="E569" s="264"/>
      <c r="F569" s="265"/>
      <c r="G569" s="266"/>
      <c r="H569" s="267"/>
      <c r="I569" s="267"/>
      <c r="J569" s="268"/>
      <c r="K569" s="268"/>
      <c r="L569" s="263"/>
      <c r="M569" s="268"/>
      <c r="N569" s="419" t="s">
        <v>81</v>
      </c>
      <c r="O569" s="425" t="s">
        <v>81</v>
      </c>
      <c r="P569" s="263"/>
      <c r="Q569" s="554">
        <v>0.5</v>
      </c>
      <c r="R569" s="553">
        <v>71261.600000000006</v>
      </c>
      <c r="S569" s="561"/>
      <c r="T569" s="429" t="s">
        <v>81</v>
      </c>
      <c r="U569" s="616">
        <v>373.44300000000004</v>
      </c>
      <c r="V569" s="267"/>
      <c r="W569" s="267"/>
      <c r="X569" s="616">
        <v>14</v>
      </c>
      <c r="Y569" s="440" t="s">
        <v>81</v>
      </c>
      <c r="Z569" s="459"/>
      <c r="AA569" s="472"/>
      <c r="AB569" s="523"/>
      <c r="AC569" s="538" t="s">
        <v>81</v>
      </c>
      <c r="AD569" s="523" t="s">
        <v>81</v>
      </c>
      <c r="AE569" s="523"/>
      <c r="AF569" s="2">
        <v>8080</v>
      </c>
    </row>
    <row r="570" spans="1:33" ht="15">
      <c r="A570" s="90"/>
      <c r="B570" s="241"/>
      <c r="C570" s="90"/>
      <c r="D570" s="125"/>
      <c r="E570" s="112"/>
      <c r="F570" s="120"/>
      <c r="G570" s="135"/>
      <c r="H570" s="127"/>
      <c r="I570" s="127"/>
      <c r="J570" s="285"/>
      <c r="K570" s="89"/>
      <c r="L570" s="90"/>
      <c r="M570" s="285"/>
      <c r="N570" s="106" t="s">
        <v>81</v>
      </c>
      <c r="O570" s="424" t="s">
        <v>81</v>
      </c>
      <c r="P570" s="89"/>
      <c r="Q570" s="554">
        <v>0.5</v>
      </c>
      <c r="R570" s="553">
        <v>6818</v>
      </c>
      <c r="S570" s="59"/>
      <c r="T570" s="115" t="s">
        <v>81</v>
      </c>
      <c r="U570" s="616">
        <v>630.16666666666663</v>
      </c>
      <c r="V570" s="127"/>
      <c r="W570" s="114"/>
      <c r="X570" s="616">
        <v>14</v>
      </c>
      <c r="Y570" s="62" t="s">
        <v>81</v>
      </c>
      <c r="Z570" s="116"/>
      <c r="AA570" s="149"/>
      <c r="AB570" s="90"/>
      <c r="AC570" s="539" t="s">
        <v>81</v>
      </c>
      <c r="AD570" s="78" t="s">
        <v>81</v>
      </c>
      <c r="AE570" s="78"/>
      <c r="AF570" s="2" t="s">
        <v>81</v>
      </c>
    </row>
    <row r="571" spans="1:33" ht="45">
      <c r="A571" s="12">
        <v>8082</v>
      </c>
      <c r="B571" s="244"/>
      <c r="C571" s="244" t="s">
        <v>518</v>
      </c>
      <c r="D571" s="152">
        <v>80</v>
      </c>
      <c r="E571" s="112">
        <v>582000</v>
      </c>
      <c r="F571" s="216">
        <v>280</v>
      </c>
      <c r="G571" s="139">
        <v>3.5</v>
      </c>
      <c r="H571" s="160"/>
      <c r="I571" s="114">
        <v>340</v>
      </c>
      <c r="J571" s="269">
        <v>400</v>
      </c>
      <c r="K571" s="5">
        <v>35</v>
      </c>
      <c r="L571" s="85">
        <v>12</v>
      </c>
      <c r="M571" s="395">
        <v>5000</v>
      </c>
      <c r="N571" s="106">
        <v>0</v>
      </c>
      <c r="O571" s="424">
        <v>0.6</v>
      </c>
      <c r="P571" s="85">
        <v>256</v>
      </c>
      <c r="Q571" s="554"/>
      <c r="R571" s="553" t="s">
        <v>81</v>
      </c>
      <c r="S571" s="59">
        <v>1792</v>
      </c>
      <c r="T571" s="115">
        <v>62432</v>
      </c>
      <c r="U571" s="616"/>
      <c r="V571" s="114">
        <v>69.84</v>
      </c>
      <c r="W571" s="114">
        <v>32.088000000000001</v>
      </c>
      <c r="X571" s="616"/>
      <c r="Y571" s="62">
        <v>101.928</v>
      </c>
      <c r="Z571" s="116">
        <v>283.80880000000008</v>
      </c>
      <c r="AA571" s="202">
        <v>3.547610000000001</v>
      </c>
      <c r="AB571" s="222">
        <v>160</v>
      </c>
      <c r="AC571" s="539">
        <v>1664</v>
      </c>
      <c r="AD571" s="78" t="s">
        <v>82</v>
      </c>
      <c r="AE571" s="78">
        <v>1</v>
      </c>
      <c r="AF571" s="2">
        <v>8082</v>
      </c>
    </row>
    <row r="572" spans="1:33" ht="15">
      <c r="A572" s="90"/>
      <c r="B572" s="241"/>
      <c r="C572" s="90"/>
      <c r="D572" s="111"/>
      <c r="E572" s="112"/>
      <c r="F572" s="120"/>
      <c r="G572" s="89"/>
      <c r="H572" s="114"/>
      <c r="I572" s="114"/>
      <c r="J572" s="269"/>
      <c r="K572" s="89"/>
      <c r="L572" s="90"/>
      <c r="M572" s="395"/>
      <c r="N572" s="106" t="s">
        <v>81</v>
      </c>
      <c r="O572" s="424" t="s">
        <v>81</v>
      </c>
      <c r="P572" s="89"/>
      <c r="Q572" s="552"/>
      <c r="R572" s="553" t="s">
        <v>81</v>
      </c>
      <c r="S572" s="59"/>
      <c r="T572" s="115" t="s">
        <v>81</v>
      </c>
      <c r="U572" s="614"/>
      <c r="V572" s="114"/>
      <c r="W572" s="114"/>
      <c r="X572" s="614"/>
      <c r="Y572" s="62" t="s">
        <v>81</v>
      </c>
      <c r="Z572" s="116"/>
      <c r="AA572" s="463"/>
      <c r="AB572" s="90"/>
      <c r="AC572" s="539" t="s">
        <v>81</v>
      </c>
      <c r="AD572" s="78" t="s">
        <v>81</v>
      </c>
      <c r="AE572" s="78"/>
      <c r="AF572" s="2" t="s">
        <v>81</v>
      </c>
    </row>
    <row r="573" spans="1:33" ht="28.5">
      <c r="A573" s="249"/>
      <c r="B573" s="250"/>
      <c r="C573" s="251" t="s">
        <v>519</v>
      </c>
      <c r="D573" s="294"/>
      <c r="E573" s="295"/>
      <c r="F573" s="296"/>
      <c r="G573" s="297"/>
      <c r="H573" s="298"/>
      <c r="I573" s="298"/>
      <c r="J573" s="299"/>
      <c r="K573" s="300"/>
      <c r="L573" s="406"/>
      <c r="M573" s="299"/>
      <c r="N573" s="421" t="s">
        <v>81</v>
      </c>
      <c r="O573" s="426" t="s">
        <v>81</v>
      </c>
      <c r="P573" s="406"/>
      <c r="Q573" s="554"/>
      <c r="R573" s="553" t="s">
        <v>81</v>
      </c>
      <c r="S573" s="563"/>
      <c r="T573" s="432" t="s">
        <v>81</v>
      </c>
      <c r="U573" s="616"/>
      <c r="V573" s="298"/>
      <c r="W573" s="298"/>
      <c r="X573" s="616"/>
      <c r="Y573" s="443" t="s">
        <v>81</v>
      </c>
      <c r="Z573" s="464"/>
      <c r="AA573" s="496"/>
      <c r="AB573" s="528"/>
      <c r="AC573" s="542" t="s">
        <v>81</v>
      </c>
      <c r="AD573" s="528" t="s">
        <v>81</v>
      </c>
      <c r="AE573" s="528"/>
      <c r="AF573" s="2" t="s">
        <v>81</v>
      </c>
      <c r="AG573" s="1"/>
    </row>
    <row r="574" spans="1:33" ht="15">
      <c r="A574" s="90"/>
      <c r="B574" s="241"/>
      <c r="C574" s="90"/>
      <c r="D574" s="125"/>
      <c r="E574" s="112"/>
      <c r="F574" s="120"/>
      <c r="G574" s="135"/>
      <c r="H574" s="127"/>
      <c r="I574" s="127"/>
      <c r="J574" s="285"/>
      <c r="K574" s="89"/>
      <c r="L574" s="90"/>
      <c r="M574" s="285"/>
      <c r="N574" s="106" t="s">
        <v>81</v>
      </c>
      <c r="O574" s="424" t="s">
        <v>81</v>
      </c>
      <c r="P574" s="89"/>
      <c r="Q574" s="559">
        <v>0.01</v>
      </c>
      <c r="R574" s="553">
        <v>2175</v>
      </c>
      <c r="S574" s="59"/>
      <c r="T574" s="115" t="s">
        <v>81</v>
      </c>
      <c r="U574" s="618">
        <v>3.8716666666666666</v>
      </c>
      <c r="V574" s="127"/>
      <c r="W574" s="114"/>
      <c r="X574" s="618">
        <v>0.28000000000000003</v>
      </c>
      <c r="Y574" s="62" t="s">
        <v>81</v>
      </c>
      <c r="Z574" s="116"/>
      <c r="AA574" s="149"/>
      <c r="AB574" s="90"/>
      <c r="AC574" s="539" t="s">
        <v>81</v>
      </c>
      <c r="AD574" s="78" t="s">
        <v>81</v>
      </c>
      <c r="AE574" s="78"/>
      <c r="AF574" s="2" t="s">
        <v>81</v>
      </c>
      <c r="AG574" s="1"/>
    </row>
    <row r="575" spans="1:33" ht="15">
      <c r="A575" s="238">
        <v>9000</v>
      </c>
      <c r="B575" s="239"/>
      <c r="C575" s="246" t="s">
        <v>520</v>
      </c>
      <c r="D575" s="279"/>
      <c r="E575" s="264"/>
      <c r="F575" s="265"/>
      <c r="G575" s="266"/>
      <c r="H575" s="267"/>
      <c r="I575" s="267"/>
      <c r="J575" s="268"/>
      <c r="K575" s="268"/>
      <c r="L575" s="263"/>
      <c r="M575" s="268"/>
      <c r="N575" s="419" t="s">
        <v>81</v>
      </c>
      <c r="O575" s="425" t="s">
        <v>81</v>
      </c>
      <c r="P575" s="263"/>
      <c r="Q575" s="554">
        <v>0.5</v>
      </c>
      <c r="R575" s="553">
        <v>59783</v>
      </c>
      <c r="S575" s="561"/>
      <c r="T575" s="429" t="s">
        <v>81</v>
      </c>
      <c r="U575" s="615">
        <v>158.05250000000001</v>
      </c>
      <c r="V575" s="267"/>
      <c r="W575" s="267"/>
      <c r="X575" s="615">
        <v>14</v>
      </c>
      <c r="Y575" s="440" t="s">
        <v>81</v>
      </c>
      <c r="Z575" s="459"/>
      <c r="AA575" s="472"/>
      <c r="AB575" s="523"/>
      <c r="AC575" s="538" t="s">
        <v>81</v>
      </c>
      <c r="AD575" s="523" t="s">
        <v>81</v>
      </c>
      <c r="AE575" s="523"/>
      <c r="AF575" s="2">
        <v>9000</v>
      </c>
      <c r="AG575" s="1"/>
    </row>
    <row r="576" spans="1:33" ht="15">
      <c r="A576" s="90"/>
      <c r="B576" s="241"/>
      <c r="C576" s="90"/>
      <c r="D576" s="125"/>
      <c r="E576" s="112"/>
      <c r="F576" s="120"/>
      <c r="G576" s="135"/>
      <c r="H576" s="127"/>
      <c r="I576" s="127"/>
      <c r="J576" s="285"/>
      <c r="K576" s="89"/>
      <c r="L576" s="90"/>
      <c r="M576" s="285"/>
      <c r="N576" s="106" t="s">
        <v>81</v>
      </c>
      <c r="O576" s="424" t="s">
        <v>81</v>
      </c>
      <c r="P576" s="89"/>
      <c r="Q576" s="554"/>
      <c r="R576" s="553" t="s">
        <v>81</v>
      </c>
      <c r="S576" s="59"/>
      <c r="T576" s="115" t="s">
        <v>81</v>
      </c>
      <c r="U576" s="615"/>
      <c r="V576" s="127"/>
      <c r="W576" s="114"/>
      <c r="X576" s="615"/>
      <c r="Y576" s="62" t="s">
        <v>81</v>
      </c>
      <c r="Z576" s="116"/>
      <c r="AA576" s="149"/>
      <c r="AB576" s="90"/>
      <c r="AC576" s="539" t="s">
        <v>81</v>
      </c>
      <c r="AD576" s="78" t="s">
        <v>81</v>
      </c>
      <c r="AE576" s="78"/>
      <c r="AF576" s="2" t="s">
        <v>81</v>
      </c>
      <c r="AG576" s="1"/>
    </row>
    <row r="577" spans="1:33" ht="30">
      <c r="A577" s="242">
        <v>9001</v>
      </c>
      <c r="B577" s="243"/>
      <c r="C577" s="243" t="s">
        <v>521</v>
      </c>
      <c r="D577" s="281">
        <v>137</v>
      </c>
      <c r="E577" s="271">
        <v>7300</v>
      </c>
      <c r="F577" s="282">
        <v>73</v>
      </c>
      <c r="G577" s="302">
        <v>53</v>
      </c>
      <c r="H577" s="347">
        <v>47</v>
      </c>
      <c r="I577" s="347">
        <v>63</v>
      </c>
      <c r="J577" s="284">
        <v>30</v>
      </c>
      <c r="K577" s="275" t="s">
        <v>24</v>
      </c>
      <c r="L577" s="403">
        <v>10</v>
      </c>
      <c r="M577" s="284">
        <v>800</v>
      </c>
      <c r="N577" s="420">
        <v>0.25</v>
      </c>
      <c r="O577" s="423">
        <v>2.2999999999999998</v>
      </c>
      <c r="P577" s="403">
        <v>14</v>
      </c>
      <c r="Q577" s="554"/>
      <c r="R577" s="553" t="s">
        <v>81</v>
      </c>
      <c r="S577" s="84">
        <v>98</v>
      </c>
      <c r="T577" s="430">
        <v>813.40000000000009</v>
      </c>
      <c r="U577" s="615"/>
      <c r="V577" s="347">
        <v>20.987499999999997</v>
      </c>
      <c r="W577" s="304"/>
      <c r="X577" s="615"/>
      <c r="Y577" s="441">
        <v>20.987499999999997</v>
      </c>
      <c r="Z577" s="460">
        <v>72.487955833333345</v>
      </c>
      <c r="AA577" s="475">
        <v>52.910916666666672</v>
      </c>
      <c r="AB577" s="524"/>
      <c r="AC577" s="540">
        <v>14.6</v>
      </c>
      <c r="AD577" s="524" t="s">
        <v>134</v>
      </c>
      <c r="AE577" s="524">
        <v>0</v>
      </c>
      <c r="AF577" s="2">
        <v>9001</v>
      </c>
      <c r="AG577" s="1"/>
    </row>
    <row r="578" spans="1:33" ht="15">
      <c r="A578" s="12">
        <v>9002</v>
      </c>
      <c r="B578" s="244"/>
      <c r="C578" s="244" t="s">
        <v>522</v>
      </c>
      <c r="D578" s="125">
        <v>137</v>
      </c>
      <c r="E578" s="112">
        <v>12100</v>
      </c>
      <c r="F578" s="120">
        <v>44</v>
      </c>
      <c r="G578" s="219">
        <v>32</v>
      </c>
      <c r="H578" s="127">
        <v>27</v>
      </c>
      <c r="I578" s="127">
        <v>39</v>
      </c>
      <c r="J578" s="285">
        <v>70</v>
      </c>
      <c r="K578" s="5" t="s">
        <v>24</v>
      </c>
      <c r="L578" s="85">
        <v>10</v>
      </c>
      <c r="M578" s="285">
        <v>1000</v>
      </c>
      <c r="N578" s="106">
        <v>0.1</v>
      </c>
      <c r="O578" s="424">
        <v>0.7</v>
      </c>
      <c r="P578" s="85">
        <v>13</v>
      </c>
      <c r="Q578" s="554"/>
      <c r="R578" s="553" t="s">
        <v>81</v>
      </c>
      <c r="S578" s="59">
        <v>91</v>
      </c>
      <c r="T578" s="115">
        <v>1436.52</v>
      </c>
      <c r="U578" s="616"/>
      <c r="V578" s="127">
        <v>8.4699999999999989</v>
      </c>
      <c r="W578" s="114"/>
      <c r="X578" s="616"/>
      <c r="Y578" s="69">
        <v>8.4699999999999989</v>
      </c>
      <c r="Z578" s="116">
        <v>43.690513428571428</v>
      </c>
      <c r="AA578" s="149">
        <v>31.890885714285716</v>
      </c>
      <c r="AB578" s="78"/>
      <c r="AC578" s="539">
        <v>24.2</v>
      </c>
      <c r="AD578" s="78" t="s">
        <v>134</v>
      </c>
      <c r="AE578" s="78">
        <v>0</v>
      </c>
      <c r="AF578" s="2">
        <v>9002</v>
      </c>
      <c r="AG578" s="1"/>
    </row>
    <row r="579" spans="1:33" ht="15">
      <c r="A579" s="242">
        <v>9003</v>
      </c>
      <c r="B579" s="243"/>
      <c r="C579" s="243" t="s">
        <v>523</v>
      </c>
      <c r="D579" s="281">
        <v>130</v>
      </c>
      <c r="E579" s="271">
        <v>8400</v>
      </c>
      <c r="F579" s="282">
        <v>26</v>
      </c>
      <c r="G579" s="302">
        <v>20</v>
      </c>
      <c r="H579" s="347">
        <v>17</v>
      </c>
      <c r="I579" s="347">
        <v>24</v>
      </c>
      <c r="J579" s="284">
        <v>70</v>
      </c>
      <c r="K579" s="275" t="s">
        <v>24</v>
      </c>
      <c r="L579" s="403">
        <v>12</v>
      </c>
      <c r="M579" s="284">
        <v>1500</v>
      </c>
      <c r="N579" s="420">
        <v>0.25</v>
      </c>
      <c r="O579" s="423">
        <v>1.1000000000000001</v>
      </c>
      <c r="P579" s="403">
        <v>15</v>
      </c>
      <c r="Q579" s="552"/>
      <c r="R579" s="553" t="s">
        <v>81</v>
      </c>
      <c r="S579" s="84">
        <v>105</v>
      </c>
      <c r="T579" s="430">
        <v>823.19999999999993</v>
      </c>
      <c r="U579" s="614"/>
      <c r="V579" s="347">
        <v>6.16</v>
      </c>
      <c r="W579" s="304"/>
      <c r="X579" s="614"/>
      <c r="Y579" s="441">
        <v>6.16</v>
      </c>
      <c r="Z579" s="460">
        <v>25.625600000000006</v>
      </c>
      <c r="AA579" s="475">
        <v>19.712000000000003</v>
      </c>
      <c r="AB579" s="524"/>
      <c r="AC579" s="540">
        <v>16.8</v>
      </c>
      <c r="AD579" s="524" t="s">
        <v>134</v>
      </c>
      <c r="AE579" s="524">
        <v>0</v>
      </c>
      <c r="AF579" s="2">
        <v>9003</v>
      </c>
      <c r="AG579" s="1"/>
    </row>
    <row r="580" spans="1:33" ht="15">
      <c r="A580" s="90"/>
      <c r="B580" s="241"/>
      <c r="C580" s="90"/>
      <c r="D580" s="125"/>
      <c r="E580" s="112"/>
      <c r="F580" s="120"/>
      <c r="G580" s="135"/>
      <c r="H580" s="127"/>
      <c r="I580" s="127"/>
      <c r="J580" s="285"/>
      <c r="K580" s="89"/>
      <c r="L580" s="90"/>
      <c r="M580" s="285"/>
      <c r="N580" s="106" t="s">
        <v>81</v>
      </c>
      <c r="O580" s="424" t="s">
        <v>81</v>
      </c>
      <c r="P580" s="89"/>
      <c r="Q580" s="554"/>
      <c r="R580" s="553" t="s">
        <v>81</v>
      </c>
      <c r="S580" s="59"/>
      <c r="T580" s="115" t="s">
        <v>81</v>
      </c>
      <c r="U580" s="616"/>
      <c r="V580" s="127"/>
      <c r="W580" s="114"/>
      <c r="X580" s="616"/>
      <c r="Y580" s="69" t="s">
        <v>81</v>
      </c>
      <c r="Z580" s="116"/>
      <c r="AA580" s="149"/>
      <c r="AB580" s="90"/>
      <c r="AC580" s="539" t="s">
        <v>81</v>
      </c>
      <c r="AD580" s="78" t="s">
        <v>81</v>
      </c>
      <c r="AE580" s="78"/>
      <c r="AF580" s="2" t="s">
        <v>81</v>
      </c>
      <c r="AG580" s="1"/>
    </row>
    <row r="581" spans="1:33" ht="42.75">
      <c r="A581" s="238">
        <v>9010</v>
      </c>
      <c r="B581" s="239"/>
      <c r="C581" s="260" t="s">
        <v>524</v>
      </c>
      <c r="D581" s="264"/>
      <c r="E581" s="264"/>
      <c r="F581" s="265"/>
      <c r="G581" s="266"/>
      <c r="H581" s="267"/>
      <c r="I581" s="267"/>
      <c r="J581" s="268"/>
      <c r="K581" s="268"/>
      <c r="L581" s="263"/>
      <c r="M581" s="268"/>
      <c r="N581" s="419" t="s">
        <v>81</v>
      </c>
      <c r="O581" s="425" t="s">
        <v>81</v>
      </c>
      <c r="P581" s="263"/>
      <c r="Q581" s="554">
        <v>0.5</v>
      </c>
      <c r="R581" s="553">
        <v>736.3</v>
      </c>
      <c r="S581" s="561"/>
      <c r="T581" s="429" t="s">
        <v>81</v>
      </c>
      <c r="U581" s="616">
        <v>28.303333333333331</v>
      </c>
      <c r="V581" s="267"/>
      <c r="W581" s="267"/>
      <c r="X581" s="616">
        <v>14</v>
      </c>
      <c r="Y581" s="446" t="s">
        <v>81</v>
      </c>
      <c r="Z581" s="459"/>
      <c r="AA581" s="472"/>
      <c r="AB581" s="523"/>
      <c r="AC581" s="538" t="s">
        <v>81</v>
      </c>
      <c r="AD581" s="523" t="s">
        <v>81</v>
      </c>
      <c r="AE581" s="523"/>
      <c r="AF581" s="2">
        <v>9010</v>
      </c>
      <c r="AG581" s="1"/>
    </row>
    <row r="582" spans="1:33" ht="15">
      <c r="A582" s="90"/>
      <c r="B582" s="241"/>
      <c r="C582" s="90"/>
      <c r="D582" s="125"/>
      <c r="E582" s="112"/>
      <c r="F582" s="120"/>
      <c r="G582" s="135"/>
      <c r="H582" s="127"/>
      <c r="I582" s="127"/>
      <c r="J582" s="285"/>
      <c r="K582" s="89"/>
      <c r="L582" s="90"/>
      <c r="M582" s="412"/>
      <c r="N582" s="106" t="s">
        <v>81</v>
      </c>
      <c r="O582" s="424" t="s">
        <v>81</v>
      </c>
      <c r="P582" s="89"/>
      <c r="Q582" s="554">
        <v>0.05</v>
      </c>
      <c r="R582" s="553">
        <v>1258.8800000000001</v>
      </c>
      <c r="S582" s="59"/>
      <c r="T582" s="115" t="s">
        <v>81</v>
      </c>
      <c r="U582" s="616">
        <v>19.604000000000003</v>
      </c>
      <c r="V582" s="127"/>
      <c r="W582" s="114"/>
      <c r="X582" s="616">
        <v>1.4000000000000001</v>
      </c>
      <c r="Y582" s="69" t="s">
        <v>81</v>
      </c>
      <c r="Z582" s="116"/>
      <c r="AA582" s="149"/>
      <c r="AB582" s="90"/>
      <c r="AC582" s="539" t="s">
        <v>81</v>
      </c>
      <c r="AD582" s="78" t="s">
        <v>81</v>
      </c>
      <c r="AE582" s="78"/>
      <c r="AF582" s="2" t="s">
        <v>81</v>
      </c>
      <c r="AG582" s="1"/>
    </row>
    <row r="583" spans="1:33" ht="30">
      <c r="A583" s="12">
        <v>9011</v>
      </c>
      <c r="B583" s="244"/>
      <c r="C583" s="244" t="s">
        <v>525</v>
      </c>
      <c r="D583" s="125">
        <v>137</v>
      </c>
      <c r="E583" s="112">
        <v>7000</v>
      </c>
      <c r="F583" s="120">
        <v>49</v>
      </c>
      <c r="G583" s="219">
        <v>36</v>
      </c>
      <c r="H583" s="127">
        <v>33</v>
      </c>
      <c r="I583" s="127">
        <v>42</v>
      </c>
      <c r="J583" s="285">
        <v>50</v>
      </c>
      <c r="K583" s="5" t="s">
        <v>24</v>
      </c>
      <c r="L583" s="85">
        <v>10</v>
      </c>
      <c r="M583" s="404">
        <v>1200</v>
      </c>
      <c r="N583" s="106">
        <v>0.25</v>
      </c>
      <c r="O583" s="424">
        <v>3.1</v>
      </c>
      <c r="P583" s="85">
        <v>9</v>
      </c>
      <c r="Q583" s="554">
        <v>0.1</v>
      </c>
      <c r="R583" s="553">
        <v>661.2</v>
      </c>
      <c r="S583" s="59">
        <v>63</v>
      </c>
      <c r="T583" s="115">
        <v>749</v>
      </c>
      <c r="U583" s="616">
        <v>11.162857142857144</v>
      </c>
      <c r="V583" s="127">
        <v>18.083333333333332</v>
      </c>
      <c r="W583" s="114"/>
      <c r="X583" s="616">
        <v>2.8000000000000003</v>
      </c>
      <c r="Y583" s="69">
        <v>18.083333333333332</v>
      </c>
      <c r="Z583" s="116">
        <v>49.826443333333337</v>
      </c>
      <c r="AA583" s="149">
        <v>36.369666666666667</v>
      </c>
      <c r="AB583" s="78"/>
      <c r="AC583" s="539">
        <v>14</v>
      </c>
      <c r="AD583" s="78" t="s">
        <v>134</v>
      </c>
      <c r="AE583" s="78">
        <v>0</v>
      </c>
      <c r="AF583" s="2">
        <v>9011</v>
      </c>
      <c r="AG583" s="1"/>
    </row>
    <row r="584" spans="1:33" ht="30">
      <c r="A584" s="242">
        <v>9012</v>
      </c>
      <c r="B584" s="243"/>
      <c r="C584" s="243" t="s">
        <v>526</v>
      </c>
      <c r="D584" s="281">
        <v>180</v>
      </c>
      <c r="E584" s="271">
        <v>11500</v>
      </c>
      <c r="F584" s="282">
        <v>52</v>
      </c>
      <c r="G584" s="302">
        <v>29</v>
      </c>
      <c r="H584" s="347">
        <v>25</v>
      </c>
      <c r="I584" s="347">
        <v>34</v>
      </c>
      <c r="J584" s="284">
        <v>80</v>
      </c>
      <c r="K584" s="275" t="s">
        <v>24</v>
      </c>
      <c r="L584" s="403">
        <v>10</v>
      </c>
      <c r="M584" s="405">
        <v>2000</v>
      </c>
      <c r="N584" s="420">
        <v>0.25</v>
      </c>
      <c r="O584" s="423">
        <v>1.85</v>
      </c>
      <c r="P584" s="403">
        <v>14</v>
      </c>
      <c r="Q584" s="554"/>
      <c r="R584" s="553" t="s">
        <v>81</v>
      </c>
      <c r="S584" s="84">
        <v>98</v>
      </c>
      <c r="T584" s="430">
        <v>1225</v>
      </c>
      <c r="U584" s="616"/>
      <c r="V584" s="347">
        <v>10.637500000000001</v>
      </c>
      <c r="W584" s="304"/>
      <c r="X584" s="616"/>
      <c r="Y584" s="441">
        <v>10.637500000000001</v>
      </c>
      <c r="Z584" s="460">
        <v>51.381000000000014</v>
      </c>
      <c r="AA584" s="475">
        <v>28.545000000000005</v>
      </c>
      <c r="AB584" s="524"/>
      <c r="AC584" s="540">
        <v>23</v>
      </c>
      <c r="AD584" s="524" t="s">
        <v>134</v>
      </c>
      <c r="AE584" s="524">
        <v>0</v>
      </c>
      <c r="AF584" s="2">
        <v>9012</v>
      </c>
      <c r="AG584" s="1"/>
    </row>
    <row r="585" spans="1:33" ht="30">
      <c r="A585" s="12">
        <v>9013</v>
      </c>
      <c r="B585" s="244"/>
      <c r="C585" s="244" t="s">
        <v>527</v>
      </c>
      <c r="D585" s="125">
        <v>200</v>
      </c>
      <c r="E585" s="112">
        <v>16000</v>
      </c>
      <c r="F585" s="120">
        <v>62</v>
      </c>
      <c r="G585" s="219">
        <v>31</v>
      </c>
      <c r="H585" s="127">
        <v>27</v>
      </c>
      <c r="I585" s="127">
        <v>38</v>
      </c>
      <c r="J585" s="285">
        <v>100</v>
      </c>
      <c r="K585" s="5" t="s">
        <v>24</v>
      </c>
      <c r="L585" s="85">
        <v>10</v>
      </c>
      <c r="M585" s="404">
        <v>1200</v>
      </c>
      <c r="N585" s="106">
        <v>0.1</v>
      </c>
      <c r="O585" s="424">
        <v>0.7</v>
      </c>
      <c r="P585" s="85">
        <v>17</v>
      </c>
      <c r="Q585" s="552"/>
      <c r="R585" s="553" t="s">
        <v>81</v>
      </c>
      <c r="S585" s="59">
        <v>119</v>
      </c>
      <c r="T585" s="115">
        <v>1898.2</v>
      </c>
      <c r="U585" s="614"/>
      <c r="V585" s="127">
        <v>9.3333333333333339</v>
      </c>
      <c r="W585" s="114"/>
      <c r="X585" s="614"/>
      <c r="Y585" s="69">
        <v>9.3333333333333339</v>
      </c>
      <c r="Z585" s="116">
        <v>62.293733333333336</v>
      </c>
      <c r="AA585" s="149">
        <v>31.146866666666671</v>
      </c>
      <c r="AB585" s="78"/>
      <c r="AC585" s="539">
        <v>32</v>
      </c>
      <c r="AD585" s="78" t="s">
        <v>134</v>
      </c>
      <c r="AE585" s="78">
        <v>0</v>
      </c>
      <c r="AF585" s="2">
        <v>9013</v>
      </c>
      <c r="AG585" s="104"/>
    </row>
    <row r="586" spans="1:33" ht="15">
      <c r="A586" s="242">
        <v>9014</v>
      </c>
      <c r="B586" s="243"/>
      <c r="C586" s="243" t="s">
        <v>528</v>
      </c>
      <c r="D586" s="281">
        <v>130</v>
      </c>
      <c r="E586" s="271">
        <v>9300</v>
      </c>
      <c r="F586" s="282">
        <v>39</v>
      </c>
      <c r="G586" s="302">
        <v>30</v>
      </c>
      <c r="H586" s="347">
        <v>26</v>
      </c>
      <c r="I586" s="347">
        <v>37</v>
      </c>
      <c r="J586" s="284">
        <v>60</v>
      </c>
      <c r="K586" s="275" t="s">
        <v>24</v>
      </c>
      <c r="L586" s="403">
        <v>10</v>
      </c>
      <c r="M586" s="284">
        <v>800</v>
      </c>
      <c r="N586" s="420">
        <v>0.1</v>
      </c>
      <c r="O586" s="423">
        <v>0.65</v>
      </c>
      <c r="P586" s="403">
        <v>21</v>
      </c>
      <c r="Q586" s="554"/>
      <c r="R586" s="553" t="s">
        <v>81</v>
      </c>
      <c r="S586" s="84">
        <v>147</v>
      </c>
      <c r="T586" s="430">
        <v>1181.1600000000001</v>
      </c>
      <c r="U586" s="616"/>
      <c r="V586" s="347">
        <v>7.5562500000000004</v>
      </c>
      <c r="W586" s="304"/>
      <c r="X586" s="616"/>
      <c r="Y586" s="441">
        <v>7.5562500000000004</v>
      </c>
      <c r="Z586" s="460">
        <v>38.956417500000001</v>
      </c>
      <c r="AA586" s="475">
        <v>29.966474999999999</v>
      </c>
      <c r="AB586" s="524"/>
      <c r="AC586" s="540">
        <v>18.600000000000001</v>
      </c>
      <c r="AD586" s="524" t="s">
        <v>134</v>
      </c>
      <c r="AE586" s="524">
        <v>0</v>
      </c>
      <c r="AF586" s="2">
        <v>9014</v>
      </c>
      <c r="AG586" s="90"/>
    </row>
    <row r="587" spans="1:33" ht="15">
      <c r="A587" s="12">
        <v>9015</v>
      </c>
      <c r="B587" s="244"/>
      <c r="C587" s="244" t="s">
        <v>529</v>
      </c>
      <c r="D587" s="125">
        <v>172</v>
      </c>
      <c r="E587" s="112">
        <v>12500</v>
      </c>
      <c r="F587" s="120">
        <v>48</v>
      </c>
      <c r="G587" s="219">
        <v>28</v>
      </c>
      <c r="H587" s="127">
        <v>24</v>
      </c>
      <c r="I587" s="127">
        <v>35</v>
      </c>
      <c r="J587" s="285">
        <v>85</v>
      </c>
      <c r="K587" s="5" t="s">
        <v>24</v>
      </c>
      <c r="L587" s="85">
        <v>10</v>
      </c>
      <c r="M587" s="404">
        <v>1200</v>
      </c>
      <c r="N587" s="106">
        <v>0.1</v>
      </c>
      <c r="O587" s="424">
        <v>0.65</v>
      </c>
      <c r="P587" s="85">
        <v>26</v>
      </c>
      <c r="Q587" s="554">
        <v>0.5</v>
      </c>
      <c r="R587" s="553">
        <v>676.6</v>
      </c>
      <c r="S587" s="59">
        <v>182</v>
      </c>
      <c r="T587" s="115">
        <v>1572</v>
      </c>
      <c r="U587" s="616">
        <v>15.064</v>
      </c>
      <c r="V587" s="127">
        <v>6.770833333333333</v>
      </c>
      <c r="W587" s="114"/>
      <c r="X587" s="616">
        <v>14</v>
      </c>
      <c r="Y587" s="69">
        <v>6.770833333333333</v>
      </c>
      <c r="Z587" s="116">
        <v>47.801287254901951</v>
      </c>
      <c r="AA587" s="149">
        <v>27.79144607843137</v>
      </c>
      <c r="AB587" s="78"/>
      <c r="AC587" s="539">
        <v>25</v>
      </c>
      <c r="AD587" s="78" t="s">
        <v>134</v>
      </c>
      <c r="AE587" s="78">
        <v>0</v>
      </c>
      <c r="AF587" s="2">
        <v>9015</v>
      </c>
      <c r="AG587" s="110"/>
    </row>
    <row r="588" spans="1:33" ht="30">
      <c r="A588" s="242">
        <v>9016</v>
      </c>
      <c r="B588" s="243"/>
      <c r="C588" s="243" t="s">
        <v>530</v>
      </c>
      <c r="D588" s="281">
        <v>603</v>
      </c>
      <c r="E588" s="271">
        <v>63000</v>
      </c>
      <c r="F588" s="282">
        <v>223</v>
      </c>
      <c r="G588" s="302">
        <v>37</v>
      </c>
      <c r="H588" s="347">
        <v>31</v>
      </c>
      <c r="I588" s="347">
        <v>47</v>
      </c>
      <c r="J588" s="284">
        <v>300</v>
      </c>
      <c r="K588" s="275" t="s">
        <v>24</v>
      </c>
      <c r="L588" s="403">
        <v>10</v>
      </c>
      <c r="M588" s="405">
        <v>4000</v>
      </c>
      <c r="N588" s="420">
        <v>0.1</v>
      </c>
      <c r="O588" s="423">
        <v>0.45</v>
      </c>
      <c r="P588" s="403">
        <v>141</v>
      </c>
      <c r="Q588" s="554">
        <v>0.2</v>
      </c>
      <c r="R588" s="553">
        <v>1094.5</v>
      </c>
      <c r="S588" s="84">
        <v>987</v>
      </c>
      <c r="T588" s="430">
        <v>7992.6</v>
      </c>
      <c r="U588" s="616">
        <v>15.18125</v>
      </c>
      <c r="V588" s="347">
        <v>7.0875000000000004</v>
      </c>
      <c r="W588" s="304"/>
      <c r="X588" s="616">
        <v>5.6000000000000005</v>
      </c>
      <c r="Y588" s="441">
        <v>7.0875000000000004</v>
      </c>
      <c r="Z588" s="460">
        <v>223.72777350000004</v>
      </c>
      <c r="AA588" s="475">
        <v>37.102450000000005</v>
      </c>
      <c r="AB588" s="524"/>
      <c r="AC588" s="540">
        <v>126</v>
      </c>
      <c r="AD588" s="524" t="s">
        <v>134</v>
      </c>
      <c r="AE588" s="524">
        <v>0</v>
      </c>
      <c r="AF588" s="2">
        <v>9016</v>
      </c>
      <c r="AG588" s="90"/>
    </row>
    <row r="589" spans="1:33" ht="30">
      <c r="A589" s="12">
        <v>9026</v>
      </c>
      <c r="B589" s="244"/>
      <c r="C589" s="244" t="s">
        <v>531</v>
      </c>
      <c r="D589" s="125">
        <v>200</v>
      </c>
      <c r="E589" s="112">
        <v>25000</v>
      </c>
      <c r="F589" s="120">
        <v>92</v>
      </c>
      <c r="G589" s="219">
        <v>46</v>
      </c>
      <c r="H589" s="127">
        <v>39</v>
      </c>
      <c r="I589" s="127">
        <v>56</v>
      </c>
      <c r="J589" s="285">
        <v>100</v>
      </c>
      <c r="K589" s="5" t="s">
        <v>24</v>
      </c>
      <c r="L589" s="85">
        <v>10</v>
      </c>
      <c r="M589" s="404">
        <v>1200</v>
      </c>
      <c r="N589" s="106">
        <v>0.1</v>
      </c>
      <c r="O589" s="424">
        <v>0.6</v>
      </c>
      <c r="P589" s="85">
        <v>17</v>
      </c>
      <c r="Q589" s="554">
        <v>0.05</v>
      </c>
      <c r="R589" s="553">
        <v>1742.2</v>
      </c>
      <c r="S589" s="59">
        <v>119</v>
      </c>
      <c r="T589" s="115">
        <v>2899</v>
      </c>
      <c r="U589" s="616">
        <v>18.922000000000001</v>
      </c>
      <c r="V589" s="127">
        <v>12.499999999999998</v>
      </c>
      <c r="W589" s="114"/>
      <c r="X589" s="616">
        <v>1.4000000000000001</v>
      </c>
      <c r="Y589" s="69">
        <v>12.499999999999998</v>
      </c>
      <c r="Z589" s="116">
        <v>91.277999999999992</v>
      </c>
      <c r="AA589" s="149">
        <v>45.638999999999996</v>
      </c>
      <c r="AB589" s="78"/>
      <c r="AC589" s="539">
        <v>50</v>
      </c>
      <c r="AD589" s="78" t="s">
        <v>134</v>
      </c>
      <c r="AE589" s="78">
        <v>0</v>
      </c>
      <c r="AF589" s="2">
        <v>9026</v>
      </c>
      <c r="AG589" s="1"/>
    </row>
    <row r="590" spans="1:33" ht="30">
      <c r="A590" s="565">
        <v>9017</v>
      </c>
      <c r="B590" s="566"/>
      <c r="C590" s="566" t="s">
        <v>532</v>
      </c>
      <c r="D590" s="567">
        <v>130</v>
      </c>
      <c r="E590" s="568">
        <v>12500</v>
      </c>
      <c r="F590" s="587">
        <v>51</v>
      </c>
      <c r="G590" s="588">
        <v>39</v>
      </c>
      <c r="H590" s="589">
        <v>34</v>
      </c>
      <c r="I590" s="589">
        <v>49</v>
      </c>
      <c r="J590" s="590">
        <v>60</v>
      </c>
      <c r="K590" s="573" t="s">
        <v>24</v>
      </c>
      <c r="L590" s="575">
        <v>10</v>
      </c>
      <c r="M590" s="590">
        <v>800</v>
      </c>
      <c r="N590" s="574">
        <v>0.1</v>
      </c>
      <c r="O590" s="550">
        <v>0.65</v>
      </c>
      <c r="P590" s="575">
        <v>22</v>
      </c>
      <c r="Q590" s="554">
        <v>0.05</v>
      </c>
      <c r="R590" s="553">
        <v>1022.84</v>
      </c>
      <c r="S590" s="577">
        <v>154</v>
      </c>
      <c r="T590" s="579">
        <v>1544</v>
      </c>
      <c r="U590" s="616">
        <v>19.800666666666668</v>
      </c>
      <c r="V590" s="589">
        <v>10.15625</v>
      </c>
      <c r="W590" s="571"/>
      <c r="X590" s="616">
        <v>1.4000000000000001</v>
      </c>
      <c r="Y590" s="592">
        <v>10.15625</v>
      </c>
      <c r="Z590" s="465">
        <v>51.322104166666676</v>
      </c>
      <c r="AA590" s="497">
        <v>39.478541666666672</v>
      </c>
      <c r="AB590" s="529"/>
      <c r="AC590" s="543">
        <v>25</v>
      </c>
      <c r="AD590" s="529" t="s">
        <v>134</v>
      </c>
      <c r="AE590" s="529">
        <v>0</v>
      </c>
      <c r="AF590" s="2">
        <v>9017</v>
      </c>
      <c r="AG590" s="1"/>
    </row>
    <row r="591" spans="1:33" ht="45">
      <c r="A591" s="12">
        <v>9018</v>
      </c>
      <c r="B591" s="244"/>
      <c r="C591" s="244" t="s">
        <v>533</v>
      </c>
      <c r="D591" s="125">
        <v>172</v>
      </c>
      <c r="E591" s="112">
        <v>17500</v>
      </c>
      <c r="F591" s="120">
        <v>67</v>
      </c>
      <c r="G591" s="219">
        <v>39</v>
      </c>
      <c r="H591" s="127">
        <v>34</v>
      </c>
      <c r="I591" s="127">
        <v>49</v>
      </c>
      <c r="J591" s="285">
        <v>90</v>
      </c>
      <c r="K591" s="5" t="s">
        <v>24</v>
      </c>
      <c r="L591" s="85">
        <v>10</v>
      </c>
      <c r="M591" s="404">
        <v>1200</v>
      </c>
      <c r="N591" s="106">
        <v>0.1</v>
      </c>
      <c r="O591" s="424">
        <v>0.75</v>
      </c>
      <c r="P591" s="85">
        <v>43</v>
      </c>
      <c r="Q591" s="554">
        <v>0.05</v>
      </c>
      <c r="R591" s="553">
        <v>1348.8</v>
      </c>
      <c r="S591" s="59">
        <v>301</v>
      </c>
      <c r="T591" s="115">
        <v>2247</v>
      </c>
      <c r="U591" s="616">
        <v>18.291764705882354</v>
      </c>
      <c r="V591" s="127">
        <v>10.9375</v>
      </c>
      <c r="W591" s="114"/>
      <c r="X591" s="616">
        <v>1.4000000000000001</v>
      </c>
      <c r="Y591" s="69">
        <v>10.9375</v>
      </c>
      <c r="Z591" s="116">
        <v>67.930683333333349</v>
      </c>
      <c r="AA591" s="149">
        <v>39.494583333333338</v>
      </c>
      <c r="AB591" s="78"/>
      <c r="AC591" s="539">
        <v>35</v>
      </c>
      <c r="AD591" s="78" t="s">
        <v>134</v>
      </c>
      <c r="AE591" s="78">
        <v>0</v>
      </c>
      <c r="AF591" s="2">
        <v>9018</v>
      </c>
      <c r="AG591" s="1"/>
    </row>
    <row r="592" spans="1:33" ht="30">
      <c r="A592" s="565">
        <v>9019</v>
      </c>
      <c r="B592" s="566"/>
      <c r="C592" s="566" t="s">
        <v>534</v>
      </c>
      <c r="D592" s="567">
        <v>201</v>
      </c>
      <c r="E592" s="568">
        <v>35000</v>
      </c>
      <c r="F592" s="587">
        <v>117</v>
      </c>
      <c r="G592" s="588">
        <v>58</v>
      </c>
      <c r="H592" s="589">
        <v>49</v>
      </c>
      <c r="I592" s="589">
        <v>73</v>
      </c>
      <c r="J592" s="590">
        <v>100</v>
      </c>
      <c r="K592" s="573" t="s">
        <v>24</v>
      </c>
      <c r="L592" s="575">
        <v>10</v>
      </c>
      <c r="M592" s="591">
        <v>1500</v>
      </c>
      <c r="N592" s="574">
        <v>0.1</v>
      </c>
      <c r="O592" s="550">
        <v>0.45</v>
      </c>
      <c r="P592" s="575">
        <v>46</v>
      </c>
      <c r="Q592" s="554">
        <v>0.02</v>
      </c>
      <c r="R592" s="553">
        <v>7081.2</v>
      </c>
      <c r="S592" s="577">
        <v>322</v>
      </c>
      <c r="T592" s="579">
        <v>4214</v>
      </c>
      <c r="U592" s="616">
        <v>27.314000000000004</v>
      </c>
      <c r="V592" s="589">
        <v>10.5</v>
      </c>
      <c r="W592" s="571"/>
      <c r="X592" s="616">
        <v>0.56000000000000005</v>
      </c>
      <c r="Y592" s="592">
        <v>10.5</v>
      </c>
      <c r="Z592" s="465">
        <v>116.38704000000001</v>
      </c>
      <c r="AA592" s="497">
        <v>57.904000000000003</v>
      </c>
      <c r="AB592" s="529"/>
      <c r="AC592" s="543">
        <v>70</v>
      </c>
      <c r="AD592" s="529" t="s">
        <v>134</v>
      </c>
      <c r="AE592" s="529">
        <v>0</v>
      </c>
      <c r="AF592" s="2">
        <v>9019</v>
      </c>
      <c r="AG592" s="90"/>
    </row>
    <row r="593" spans="1:33" ht="45">
      <c r="A593" s="12">
        <v>9020</v>
      </c>
      <c r="B593" s="244"/>
      <c r="C593" s="244" t="s">
        <v>535</v>
      </c>
      <c r="D593" s="125">
        <v>380</v>
      </c>
      <c r="E593" s="112">
        <v>46000</v>
      </c>
      <c r="F593" s="120">
        <v>171</v>
      </c>
      <c r="G593" s="219">
        <v>45</v>
      </c>
      <c r="H593" s="127">
        <v>38</v>
      </c>
      <c r="I593" s="127">
        <v>56</v>
      </c>
      <c r="J593" s="285">
        <v>180</v>
      </c>
      <c r="K593" s="5" t="s">
        <v>24</v>
      </c>
      <c r="L593" s="85">
        <v>10</v>
      </c>
      <c r="M593" s="404">
        <v>2800</v>
      </c>
      <c r="N593" s="106">
        <v>0.1</v>
      </c>
      <c r="O593" s="424">
        <v>0.6</v>
      </c>
      <c r="P593" s="85">
        <v>62</v>
      </c>
      <c r="Q593" s="554">
        <v>0.05</v>
      </c>
      <c r="R593" s="553">
        <v>2978.6</v>
      </c>
      <c r="S593" s="59">
        <v>434</v>
      </c>
      <c r="T593" s="115">
        <v>5549.2</v>
      </c>
      <c r="U593" s="616">
        <v>31.506</v>
      </c>
      <c r="V593" s="127">
        <v>9.8571428571428559</v>
      </c>
      <c r="W593" s="114"/>
      <c r="X593" s="616">
        <v>1.4000000000000001</v>
      </c>
      <c r="Y593" s="69">
        <v>9.8571428571428559</v>
      </c>
      <c r="Z593" s="116">
        <v>170.06761269841272</v>
      </c>
      <c r="AA593" s="149">
        <v>44.754634920634921</v>
      </c>
      <c r="AB593" s="78"/>
      <c r="AC593" s="539">
        <v>92</v>
      </c>
      <c r="AD593" s="78" t="s">
        <v>134</v>
      </c>
      <c r="AE593" s="78">
        <v>0</v>
      </c>
      <c r="AF593" s="2">
        <v>9020</v>
      </c>
      <c r="AG593" s="110"/>
    </row>
    <row r="594" spans="1:33" ht="45">
      <c r="A594" s="565">
        <v>9021</v>
      </c>
      <c r="B594" s="566"/>
      <c r="C594" s="566" t="s">
        <v>536</v>
      </c>
      <c r="D594" s="567">
        <v>603</v>
      </c>
      <c r="E594" s="568">
        <v>78000</v>
      </c>
      <c r="F594" s="587">
        <v>270</v>
      </c>
      <c r="G594" s="588">
        <v>45</v>
      </c>
      <c r="H594" s="589">
        <v>38</v>
      </c>
      <c r="I594" s="589">
        <v>56</v>
      </c>
      <c r="J594" s="590">
        <v>300</v>
      </c>
      <c r="K594" s="573" t="s">
        <v>24</v>
      </c>
      <c r="L594" s="575">
        <v>10</v>
      </c>
      <c r="M594" s="591">
        <v>4000</v>
      </c>
      <c r="N594" s="574">
        <v>0.1</v>
      </c>
      <c r="O594" s="550">
        <v>0.45</v>
      </c>
      <c r="P594" s="575">
        <v>120</v>
      </c>
      <c r="Q594" s="554">
        <v>0.05</v>
      </c>
      <c r="R594" s="553">
        <v>1405</v>
      </c>
      <c r="S594" s="577">
        <v>840</v>
      </c>
      <c r="T594" s="579">
        <v>9513.6</v>
      </c>
      <c r="U594" s="616">
        <v>26.4</v>
      </c>
      <c r="V594" s="589">
        <v>8.7750000000000004</v>
      </c>
      <c r="W594" s="571"/>
      <c r="X594" s="616">
        <v>1.4000000000000001</v>
      </c>
      <c r="Y594" s="592">
        <v>8.7750000000000004</v>
      </c>
      <c r="Z594" s="465">
        <v>268.55027100000001</v>
      </c>
      <c r="AA594" s="497">
        <v>44.535700000000006</v>
      </c>
      <c r="AB594" s="529"/>
      <c r="AC594" s="543">
        <v>156</v>
      </c>
      <c r="AD594" s="529" t="s">
        <v>134</v>
      </c>
      <c r="AE594" s="529">
        <v>0</v>
      </c>
      <c r="AF594" s="2">
        <v>9021</v>
      </c>
      <c r="AG594" s="90"/>
    </row>
    <row r="595" spans="1:33" ht="30">
      <c r="A595" s="12">
        <v>9022</v>
      </c>
      <c r="B595" s="244"/>
      <c r="C595" s="244" t="s">
        <v>537</v>
      </c>
      <c r="D595" s="125">
        <v>120</v>
      </c>
      <c r="E595" s="112">
        <v>7800</v>
      </c>
      <c r="F595" s="120">
        <v>25</v>
      </c>
      <c r="G595" s="219">
        <v>21</v>
      </c>
      <c r="H595" s="127">
        <v>18</v>
      </c>
      <c r="I595" s="127">
        <v>25</v>
      </c>
      <c r="J595" s="285">
        <v>80</v>
      </c>
      <c r="K595" s="5" t="s">
        <v>24</v>
      </c>
      <c r="L595" s="85">
        <v>12</v>
      </c>
      <c r="M595" s="404">
        <v>1200</v>
      </c>
      <c r="N595" s="106">
        <v>0.1</v>
      </c>
      <c r="O595" s="424">
        <v>1.2</v>
      </c>
      <c r="P595" s="85">
        <v>20</v>
      </c>
      <c r="Q595" s="554">
        <v>0.05</v>
      </c>
      <c r="R595" s="553">
        <v>1910.8</v>
      </c>
      <c r="S595" s="59">
        <v>140</v>
      </c>
      <c r="T595" s="115">
        <v>890.36</v>
      </c>
      <c r="U595" s="616">
        <v>24.953333333333337</v>
      </c>
      <c r="V595" s="127">
        <v>7.8</v>
      </c>
      <c r="W595" s="114"/>
      <c r="X595" s="616">
        <v>1.4000000000000001</v>
      </c>
      <c r="Y595" s="69">
        <v>7.8</v>
      </c>
      <c r="Z595" s="116">
        <v>24.986940000000004</v>
      </c>
      <c r="AA595" s="149">
        <v>20.822450000000003</v>
      </c>
      <c r="AB595" s="78"/>
      <c r="AC595" s="539">
        <v>15.6</v>
      </c>
      <c r="AD595" s="78" t="s">
        <v>134</v>
      </c>
      <c r="AE595" s="78">
        <v>0</v>
      </c>
      <c r="AF595" s="2">
        <v>9022</v>
      </c>
      <c r="AG595" s="1"/>
    </row>
    <row r="596" spans="1:33" ht="30">
      <c r="A596" s="565">
        <v>9023</v>
      </c>
      <c r="B596" s="566"/>
      <c r="C596" s="566" t="s">
        <v>538</v>
      </c>
      <c r="D596" s="567">
        <v>120</v>
      </c>
      <c r="E596" s="568">
        <v>12500</v>
      </c>
      <c r="F596" s="587">
        <v>35</v>
      </c>
      <c r="G596" s="588">
        <v>29</v>
      </c>
      <c r="H596" s="589">
        <v>25</v>
      </c>
      <c r="I596" s="589">
        <v>35</v>
      </c>
      <c r="J596" s="590">
        <v>80</v>
      </c>
      <c r="K596" s="573" t="s">
        <v>24</v>
      </c>
      <c r="L596" s="575">
        <v>12</v>
      </c>
      <c r="M596" s="591">
        <v>1200</v>
      </c>
      <c r="N596" s="574">
        <v>0.1</v>
      </c>
      <c r="O596" s="550">
        <v>0.9</v>
      </c>
      <c r="P596" s="575">
        <v>21</v>
      </c>
      <c r="Q596" s="554">
        <v>0.05</v>
      </c>
      <c r="R596" s="553">
        <v>3709.2</v>
      </c>
      <c r="S596" s="577">
        <v>147</v>
      </c>
      <c r="T596" s="579">
        <v>1349.5</v>
      </c>
      <c r="U596" s="616">
        <v>40.972000000000001</v>
      </c>
      <c r="V596" s="589">
        <v>9.375</v>
      </c>
      <c r="W596" s="571"/>
      <c r="X596" s="616">
        <v>1.4000000000000001</v>
      </c>
      <c r="Y596" s="592">
        <v>9.375</v>
      </c>
      <c r="Z596" s="465">
        <v>34.641749999999995</v>
      </c>
      <c r="AA596" s="497">
        <v>28.868124999999999</v>
      </c>
      <c r="AB596" s="529"/>
      <c r="AC596" s="543">
        <v>25</v>
      </c>
      <c r="AD596" s="529" t="s">
        <v>134</v>
      </c>
      <c r="AE596" s="529">
        <v>0</v>
      </c>
      <c r="AF596" s="2">
        <v>9023</v>
      </c>
      <c r="AG596" s="1"/>
    </row>
    <row r="597" spans="1:33" ht="15">
      <c r="A597" s="12">
        <v>9025</v>
      </c>
      <c r="B597" s="244"/>
      <c r="C597" s="244" t="s">
        <v>539</v>
      </c>
      <c r="D597" s="125">
        <v>70</v>
      </c>
      <c r="E597" s="112">
        <v>7600</v>
      </c>
      <c r="F597" s="120">
        <v>29</v>
      </c>
      <c r="G597" s="219">
        <v>41</v>
      </c>
      <c r="H597" s="127">
        <v>36</v>
      </c>
      <c r="I597" s="127">
        <v>51</v>
      </c>
      <c r="J597" s="285">
        <v>40</v>
      </c>
      <c r="K597" s="5" t="s">
        <v>24</v>
      </c>
      <c r="L597" s="85">
        <v>10</v>
      </c>
      <c r="M597" s="285">
        <v>600</v>
      </c>
      <c r="N597" s="106">
        <v>0.1</v>
      </c>
      <c r="O597" s="424">
        <v>0.9</v>
      </c>
      <c r="P597" s="85">
        <v>29</v>
      </c>
      <c r="Q597" s="554">
        <v>0.05</v>
      </c>
      <c r="R597" s="553">
        <v>5058</v>
      </c>
      <c r="S597" s="59">
        <v>203</v>
      </c>
      <c r="T597" s="115">
        <v>1048.1200000000001</v>
      </c>
      <c r="U597" s="616">
        <v>31.011111111111113</v>
      </c>
      <c r="V597" s="127">
        <v>11.4</v>
      </c>
      <c r="W597" s="114"/>
      <c r="X597" s="616">
        <v>1.4000000000000001</v>
      </c>
      <c r="Y597" s="69">
        <v>11.4</v>
      </c>
      <c r="Z597" s="116">
        <v>28.95431</v>
      </c>
      <c r="AA597" s="149">
        <v>41.363300000000002</v>
      </c>
      <c r="AB597" s="78"/>
      <c r="AC597" s="539">
        <v>15.200000000000001</v>
      </c>
      <c r="AD597" s="78" t="s">
        <v>134</v>
      </c>
      <c r="AE597" s="78">
        <v>0</v>
      </c>
      <c r="AF597" s="2">
        <v>9025</v>
      </c>
      <c r="AG597" s="1"/>
    </row>
    <row r="598" spans="1:33" ht="15">
      <c r="A598" s="12"/>
      <c r="B598" s="244"/>
      <c r="C598" s="12"/>
      <c r="D598" s="68"/>
      <c r="E598" s="112"/>
      <c r="F598" s="120"/>
      <c r="G598" s="135"/>
      <c r="H598" s="127"/>
      <c r="I598" s="127"/>
      <c r="J598" s="285"/>
      <c r="K598" s="1"/>
      <c r="L598" s="85"/>
      <c r="M598" s="404"/>
      <c r="N598" s="106" t="s">
        <v>81</v>
      </c>
      <c r="O598" s="424" t="s">
        <v>81</v>
      </c>
      <c r="P598" s="85"/>
      <c r="Q598" s="554">
        <v>0.02</v>
      </c>
      <c r="R598" s="553">
        <v>8879.6</v>
      </c>
      <c r="S598" s="59"/>
      <c r="T598" s="115" t="s">
        <v>81</v>
      </c>
      <c r="U598" s="616">
        <v>32.925333333333334</v>
      </c>
      <c r="V598" s="127"/>
      <c r="W598" s="114"/>
      <c r="X598" s="616">
        <v>0.56000000000000005</v>
      </c>
      <c r="Y598" s="69" t="s">
        <v>81</v>
      </c>
      <c r="Z598" s="116"/>
      <c r="AA598" s="498"/>
      <c r="AB598" s="78"/>
      <c r="AC598" s="539" t="s">
        <v>81</v>
      </c>
      <c r="AD598" s="78" t="s">
        <v>81</v>
      </c>
      <c r="AE598" s="78"/>
      <c r="AF598" s="2" t="s">
        <v>81</v>
      </c>
      <c r="AG598" s="1"/>
    </row>
    <row r="599" spans="1:33" ht="15">
      <c r="A599" s="238">
        <v>9040</v>
      </c>
      <c r="B599" s="239" t="s">
        <v>83</v>
      </c>
      <c r="C599" s="240" t="s">
        <v>540</v>
      </c>
      <c r="D599" s="263"/>
      <c r="E599" s="264"/>
      <c r="F599" s="265"/>
      <c r="G599" s="266"/>
      <c r="H599" s="267"/>
      <c r="I599" s="267"/>
      <c r="J599" s="268"/>
      <c r="K599" s="268"/>
      <c r="L599" s="263"/>
      <c r="M599" s="268"/>
      <c r="N599" s="419" t="s">
        <v>81</v>
      </c>
      <c r="O599" s="425" t="s">
        <v>81</v>
      </c>
      <c r="P599" s="263"/>
      <c r="Q599" s="554">
        <v>0.05</v>
      </c>
      <c r="R599" s="553">
        <v>730.5</v>
      </c>
      <c r="S599" s="561"/>
      <c r="T599" s="429" t="s">
        <v>81</v>
      </c>
      <c r="U599" s="616">
        <v>11.06875</v>
      </c>
      <c r="V599" s="267"/>
      <c r="W599" s="267"/>
      <c r="X599" s="616">
        <v>1.4000000000000001</v>
      </c>
      <c r="Y599" s="446" t="s">
        <v>81</v>
      </c>
      <c r="Z599" s="459"/>
      <c r="AA599" s="472"/>
      <c r="AB599" s="523"/>
      <c r="AC599" s="538" t="s">
        <v>81</v>
      </c>
      <c r="AD599" s="523" t="s">
        <v>81</v>
      </c>
      <c r="AE599" s="523"/>
      <c r="AF599" s="2">
        <v>9040</v>
      </c>
      <c r="AG599" s="1"/>
    </row>
    <row r="600" spans="1:33" ht="15">
      <c r="A600" s="90"/>
      <c r="B600" s="241"/>
      <c r="C600" s="90"/>
      <c r="D600" s="125"/>
      <c r="E600" s="112"/>
      <c r="F600" s="120"/>
      <c r="G600" s="135"/>
      <c r="H600" s="127"/>
      <c r="I600" s="127"/>
      <c r="J600" s="285"/>
      <c r="K600" s="89"/>
      <c r="L600" s="90"/>
      <c r="M600" s="404"/>
      <c r="N600" s="106" t="s">
        <v>81</v>
      </c>
      <c r="O600" s="424" t="s">
        <v>81</v>
      </c>
      <c r="P600" s="89"/>
      <c r="Q600" s="554">
        <v>0.05</v>
      </c>
      <c r="R600" s="553">
        <v>1217.5</v>
      </c>
      <c r="S600" s="59"/>
      <c r="T600" s="115" t="s">
        <v>81</v>
      </c>
      <c r="U600" s="616">
        <v>17.368749999999999</v>
      </c>
      <c r="V600" s="127"/>
      <c r="W600" s="114"/>
      <c r="X600" s="616">
        <v>1.4000000000000001</v>
      </c>
      <c r="Y600" s="69" t="s">
        <v>81</v>
      </c>
      <c r="Z600" s="116"/>
      <c r="AA600" s="149"/>
      <c r="AB600" s="90"/>
      <c r="AC600" s="539" t="s">
        <v>81</v>
      </c>
      <c r="AD600" s="78" t="s">
        <v>81</v>
      </c>
      <c r="AE600" s="78"/>
      <c r="AF600" s="2" t="s">
        <v>81</v>
      </c>
      <c r="AG600" s="1"/>
    </row>
    <row r="601" spans="1:33" ht="15">
      <c r="A601" s="242">
        <v>9041</v>
      </c>
      <c r="B601" s="243" t="s">
        <v>83</v>
      </c>
      <c r="C601" s="243" t="s">
        <v>541</v>
      </c>
      <c r="D601" s="281">
        <v>280</v>
      </c>
      <c r="E601" s="271">
        <v>9300</v>
      </c>
      <c r="F601" s="282">
        <v>42</v>
      </c>
      <c r="G601" s="302">
        <v>15</v>
      </c>
      <c r="H601" s="347"/>
      <c r="I601" s="347">
        <v>19</v>
      </c>
      <c r="J601" s="284">
        <v>120</v>
      </c>
      <c r="K601" s="275" t="s">
        <v>24</v>
      </c>
      <c r="L601" s="403">
        <v>12</v>
      </c>
      <c r="M601" s="405">
        <v>1600</v>
      </c>
      <c r="N601" s="420">
        <v>0</v>
      </c>
      <c r="O601" s="423">
        <v>0.7</v>
      </c>
      <c r="P601" s="403">
        <v>32</v>
      </c>
      <c r="Q601" s="554">
        <v>0.05</v>
      </c>
      <c r="R601" s="553">
        <v>786.8</v>
      </c>
      <c r="S601" s="84">
        <v>224</v>
      </c>
      <c r="T601" s="430">
        <v>1185</v>
      </c>
      <c r="U601" s="616">
        <v>25.094999999999999</v>
      </c>
      <c r="V601" s="347">
        <v>4.0687499999999996</v>
      </c>
      <c r="W601" s="304"/>
      <c r="X601" s="616">
        <v>1.4000000000000001</v>
      </c>
      <c r="Y601" s="441">
        <v>4.0687499999999996</v>
      </c>
      <c r="Z601" s="460">
        <v>42.946750000000002</v>
      </c>
      <c r="AA601" s="475">
        <v>15.338125000000002</v>
      </c>
      <c r="AB601" s="524"/>
      <c r="AC601" s="540">
        <v>18.600000000000001</v>
      </c>
      <c r="AD601" s="524" t="s">
        <v>134</v>
      </c>
      <c r="AE601" s="524">
        <v>0</v>
      </c>
      <c r="AF601" s="2">
        <v>9041</v>
      </c>
      <c r="AG601" s="1"/>
    </row>
    <row r="602" spans="1:33" ht="15">
      <c r="A602" s="12">
        <v>9042</v>
      </c>
      <c r="B602" s="244" t="s">
        <v>83</v>
      </c>
      <c r="C602" s="244" t="s">
        <v>542</v>
      </c>
      <c r="D602" s="125">
        <v>376</v>
      </c>
      <c r="E602" s="112">
        <v>11500</v>
      </c>
      <c r="F602" s="120">
        <v>53</v>
      </c>
      <c r="G602" s="219">
        <v>14</v>
      </c>
      <c r="H602" s="127"/>
      <c r="I602" s="127">
        <v>18</v>
      </c>
      <c r="J602" s="285">
        <v>160</v>
      </c>
      <c r="K602" s="5" t="s">
        <v>24</v>
      </c>
      <c r="L602" s="85">
        <v>12</v>
      </c>
      <c r="M602" s="404">
        <v>2100</v>
      </c>
      <c r="N602" s="106">
        <v>0</v>
      </c>
      <c r="O602" s="424">
        <v>0.65</v>
      </c>
      <c r="P602" s="85">
        <v>43</v>
      </c>
      <c r="Q602" s="554"/>
      <c r="R602" s="553" t="s">
        <v>81</v>
      </c>
      <c r="S602" s="59">
        <v>301</v>
      </c>
      <c r="T602" s="115">
        <v>1489.3333333333335</v>
      </c>
      <c r="U602" s="616"/>
      <c r="V602" s="127">
        <v>3.5595238095238098</v>
      </c>
      <c r="W602" s="114"/>
      <c r="X602" s="616"/>
      <c r="Y602" s="69">
        <v>3.5595238095238098</v>
      </c>
      <c r="Z602" s="116">
        <v>53.221457142857155</v>
      </c>
      <c r="AA602" s="149">
        <v>14.154642857142859</v>
      </c>
      <c r="AB602" s="78"/>
      <c r="AC602" s="539">
        <v>23</v>
      </c>
      <c r="AD602" s="78" t="s">
        <v>134</v>
      </c>
      <c r="AE602" s="78">
        <v>0</v>
      </c>
      <c r="AF602" s="2">
        <v>9042</v>
      </c>
      <c r="AG602" s="1"/>
    </row>
    <row r="603" spans="1:33" ht="15">
      <c r="A603" s="242">
        <v>9043</v>
      </c>
      <c r="B603" s="243" t="s">
        <v>83</v>
      </c>
      <c r="C603" s="243" t="s">
        <v>543</v>
      </c>
      <c r="D603" s="281">
        <v>469</v>
      </c>
      <c r="E603" s="271">
        <v>17000</v>
      </c>
      <c r="F603" s="282">
        <v>75</v>
      </c>
      <c r="G603" s="302">
        <v>16</v>
      </c>
      <c r="H603" s="347"/>
      <c r="I603" s="347">
        <v>20</v>
      </c>
      <c r="J603" s="284">
        <v>200</v>
      </c>
      <c r="K603" s="275" t="s">
        <v>24</v>
      </c>
      <c r="L603" s="403">
        <v>12</v>
      </c>
      <c r="M603" s="405">
        <v>2600</v>
      </c>
      <c r="N603" s="420">
        <v>0</v>
      </c>
      <c r="O603" s="423">
        <v>0.6</v>
      </c>
      <c r="P603" s="403">
        <v>47</v>
      </c>
      <c r="Q603" s="552"/>
      <c r="R603" s="553" t="s">
        <v>81</v>
      </c>
      <c r="S603" s="84">
        <v>329</v>
      </c>
      <c r="T603" s="430">
        <v>2085.666666666667</v>
      </c>
      <c r="U603" s="614"/>
      <c r="V603" s="347">
        <v>3.9230769230769229</v>
      </c>
      <c r="W603" s="304"/>
      <c r="X603" s="614"/>
      <c r="Y603" s="441">
        <v>3.9230769230769229</v>
      </c>
      <c r="Z603" s="460">
        <v>74.038925512820526</v>
      </c>
      <c r="AA603" s="475">
        <v>15.786551282051285</v>
      </c>
      <c r="AB603" s="524"/>
      <c r="AC603" s="540">
        <v>34</v>
      </c>
      <c r="AD603" s="524" t="s">
        <v>134</v>
      </c>
      <c r="AE603" s="524">
        <v>0</v>
      </c>
      <c r="AF603" s="2">
        <v>9043</v>
      </c>
      <c r="AG603" s="1"/>
    </row>
    <row r="604" spans="1:33" ht="15">
      <c r="A604" s="12">
        <v>9044</v>
      </c>
      <c r="B604" s="244" t="s">
        <v>83</v>
      </c>
      <c r="C604" s="244" t="s">
        <v>544</v>
      </c>
      <c r="D604" s="125">
        <v>535</v>
      </c>
      <c r="E604" s="112">
        <v>23000</v>
      </c>
      <c r="F604" s="120">
        <v>91</v>
      </c>
      <c r="G604" s="219">
        <v>17</v>
      </c>
      <c r="H604" s="127"/>
      <c r="I604" s="127">
        <v>21</v>
      </c>
      <c r="J604" s="285">
        <v>240</v>
      </c>
      <c r="K604" s="5" t="s">
        <v>24</v>
      </c>
      <c r="L604" s="85">
        <v>12</v>
      </c>
      <c r="M604" s="404">
        <v>3000</v>
      </c>
      <c r="N604" s="106">
        <v>0</v>
      </c>
      <c r="O604" s="424">
        <v>0.55000000000000004</v>
      </c>
      <c r="P604" s="85">
        <v>50</v>
      </c>
      <c r="Q604" s="554"/>
      <c r="R604" s="553" t="s">
        <v>81</v>
      </c>
      <c r="S604" s="59">
        <v>350</v>
      </c>
      <c r="T604" s="115">
        <v>2726.666666666667</v>
      </c>
      <c r="U604" s="616"/>
      <c r="V604" s="127">
        <v>4.2166666666666668</v>
      </c>
      <c r="W604" s="114"/>
      <c r="X604" s="616"/>
      <c r="Y604" s="69">
        <v>4.2166666666666668</v>
      </c>
      <c r="Z604" s="116">
        <v>91.675222222222231</v>
      </c>
      <c r="AA604" s="149">
        <v>17.135555555555559</v>
      </c>
      <c r="AB604" s="78">
        <v>8</v>
      </c>
      <c r="AC604" s="539">
        <v>46</v>
      </c>
      <c r="AD604" s="78" t="s">
        <v>134</v>
      </c>
      <c r="AE604" s="78">
        <v>0</v>
      </c>
      <c r="AF604" s="2">
        <v>9044</v>
      </c>
      <c r="AG604" s="1"/>
    </row>
    <row r="605" spans="1:33" ht="15">
      <c r="A605" s="193">
        <v>9045</v>
      </c>
      <c r="B605" s="243" t="s">
        <v>83</v>
      </c>
      <c r="C605" s="245" t="s">
        <v>545</v>
      </c>
      <c r="D605" s="281">
        <v>674</v>
      </c>
      <c r="E605" s="271">
        <v>32000</v>
      </c>
      <c r="F605" s="282">
        <v>128</v>
      </c>
      <c r="G605" s="302">
        <v>19</v>
      </c>
      <c r="H605" s="347"/>
      <c r="I605" s="347">
        <v>23</v>
      </c>
      <c r="J605" s="284">
        <v>300</v>
      </c>
      <c r="K605" s="275" t="s">
        <v>24</v>
      </c>
      <c r="L605" s="403">
        <v>12</v>
      </c>
      <c r="M605" s="405">
        <v>3600</v>
      </c>
      <c r="N605" s="420">
        <v>0</v>
      </c>
      <c r="O605" s="423">
        <v>0.55000000000000004</v>
      </c>
      <c r="P605" s="403">
        <v>57</v>
      </c>
      <c r="Q605" s="554">
        <v>0.05</v>
      </c>
      <c r="R605" s="553">
        <v>959.86666666666656</v>
      </c>
      <c r="S605" s="84">
        <v>399</v>
      </c>
      <c r="T605" s="430">
        <v>3705.6666666666665</v>
      </c>
      <c r="U605" s="616">
        <v>10.018888888888888</v>
      </c>
      <c r="V605" s="347">
        <v>4.8888888888888893</v>
      </c>
      <c r="W605" s="304"/>
      <c r="X605" s="616">
        <v>1.4000000000000001</v>
      </c>
      <c r="Y605" s="441">
        <v>4.8888888888888893</v>
      </c>
      <c r="Z605" s="460">
        <v>127.82559777777779</v>
      </c>
      <c r="AA605" s="475">
        <v>18.965222222222224</v>
      </c>
      <c r="AB605" s="524">
        <v>10</v>
      </c>
      <c r="AC605" s="540">
        <v>64</v>
      </c>
      <c r="AD605" s="524" t="s">
        <v>134</v>
      </c>
      <c r="AE605" s="524">
        <v>0</v>
      </c>
      <c r="AF605" s="2">
        <v>9045</v>
      </c>
    </row>
    <row r="606" spans="1:33" ht="15">
      <c r="A606" s="12">
        <v>9046</v>
      </c>
      <c r="B606" s="244" t="s">
        <v>83</v>
      </c>
      <c r="C606" s="244" t="s">
        <v>546</v>
      </c>
      <c r="D606" s="125">
        <v>100</v>
      </c>
      <c r="E606" s="112">
        <v>13500</v>
      </c>
      <c r="F606" s="120">
        <v>20</v>
      </c>
      <c r="G606" s="219">
        <v>20</v>
      </c>
      <c r="H606" s="127">
        <v>17</v>
      </c>
      <c r="I606" s="127">
        <v>26</v>
      </c>
      <c r="J606" s="285">
        <v>100</v>
      </c>
      <c r="K606" s="5" t="s">
        <v>24</v>
      </c>
      <c r="L606" s="85">
        <v>12</v>
      </c>
      <c r="M606" s="404">
        <v>4000</v>
      </c>
      <c r="N606" s="106">
        <v>0.25</v>
      </c>
      <c r="O606" s="424">
        <v>0.75</v>
      </c>
      <c r="P606" s="85">
        <v>60</v>
      </c>
      <c r="Q606" s="554">
        <v>3.3300000000000003E-2</v>
      </c>
      <c r="R606" s="553">
        <v>1147.6666666666665</v>
      </c>
      <c r="S606" s="59">
        <v>420</v>
      </c>
      <c r="T606" s="115">
        <v>1574.25</v>
      </c>
      <c r="U606" s="616">
        <v>9.1916666666666664</v>
      </c>
      <c r="V606" s="127">
        <v>2.53125</v>
      </c>
      <c r="W606" s="114"/>
      <c r="X606" s="616">
        <v>0.93240000000000012</v>
      </c>
      <c r="Y606" s="69">
        <v>2.53125</v>
      </c>
      <c r="Z606" s="116">
        <v>20.101125</v>
      </c>
      <c r="AA606" s="149">
        <v>20.101125</v>
      </c>
      <c r="AB606" s="78"/>
      <c r="AC606" s="539">
        <v>27</v>
      </c>
      <c r="AD606" s="78" t="s">
        <v>134</v>
      </c>
      <c r="AE606" s="78">
        <v>0</v>
      </c>
      <c r="AF606" s="2">
        <v>9046</v>
      </c>
    </row>
    <row r="607" spans="1:33" ht="15">
      <c r="A607" s="90"/>
      <c r="B607" s="241"/>
      <c r="C607" s="90"/>
      <c r="D607" s="68"/>
      <c r="E607" s="112"/>
      <c r="F607" s="120"/>
      <c r="G607" s="219"/>
      <c r="H607" s="127"/>
      <c r="I607" s="127"/>
      <c r="J607" s="285"/>
      <c r="K607" s="89"/>
      <c r="L607" s="90"/>
      <c r="M607" s="285"/>
      <c r="N607" s="106" t="s">
        <v>81</v>
      </c>
      <c r="O607" s="424" t="s">
        <v>81</v>
      </c>
      <c r="P607" s="89"/>
      <c r="Q607" s="554">
        <v>3.3300000000000003E-2</v>
      </c>
      <c r="R607" s="553">
        <v>1721.5</v>
      </c>
      <c r="S607" s="59"/>
      <c r="T607" s="115" t="s">
        <v>81</v>
      </c>
      <c r="U607" s="616">
        <v>10.4175</v>
      </c>
      <c r="V607" s="127"/>
      <c r="W607" s="114"/>
      <c r="X607" s="616">
        <v>0.93240000000000012</v>
      </c>
      <c r="Y607" s="69" t="s">
        <v>81</v>
      </c>
      <c r="Z607" s="116"/>
      <c r="AA607" s="149"/>
      <c r="AB607" s="90"/>
      <c r="AC607" s="539" t="s">
        <v>81</v>
      </c>
      <c r="AD607" s="78" t="s">
        <v>81</v>
      </c>
      <c r="AE607" s="78"/>
      <c r="AF607" s="2" t="s">
        <v>81</v>
      </c>
    </row>
    <row r="608" spans="1:33" ht="15">
      <c r="A608" s="238">
        <v>9060</v>
      </c>
      <c r="B608" s="239"/>
      <c r="C608" s="240" t="s">
        <v>547</v>
      </c>
      <c r="D608" s="268"/>
      <c r="E608" s="264"/>
      <c r="F608" s="265"/>
      <c r="G608" s="319"/>
      <c r="H608" s="267"/>
      <c r="I608" s="267"/>
      <c r="J608" s="268"/>
      <c r="K608" s="268"/>
      <c r="L608" s="263"/>
      <c r="M608" s="268"/>
      <c r="N608" s="419" t="s">
        <v>81</v>
      </c>
      <c r="O608" s="425" t="s">
        <v>81</v>
      </c>
      <c r="P608" s="263"/>
      <c r="Q608" s="554">
        <v>0.02</v>
      </c>
      <c r="R608" s="553">
        <v>2295.333333333333</v>
      </c>
      <c r="S608" s="561"/>
      <c r="T608" s="429" t="s">
        <v>81</v>
      </c>
      <c r="U608" s="616">
        <v>11.205555555555554</v>
      </c>
      <c r="V608" s="267"/>
      <c r="W608" s="267"/>
      <c r="X608" s="616">
        <v>0.56000000000000005</v>
      </c>
      <c r="Y608" s="446" t="s">
        <v>81</v>
      </c>
      <c r="Z608" s="459"/>
      <c r="AA608" s="472"/>
      <c r="AB608" s="523"/>
      <c r="AC608" s="538" t="s">
        <v>81</v>
      </c>
      <c r="AD608" s="523" t="s">
        <v>81</v>
      </c>
      <c r="AE608" s="523"/>
      <c r="AF608" s="2">
        <v>9060</v>
      </c>
    </row>
    <row r="609" spans="1:32" ht="15">
      <c r="A609" s="90"/>
      <c r="B609" s="241"/>
      <c r="C609" s="90"/>
      <c r="D609" s="105"/>
      <c r="E609" s="112"/>
      <c r="F609" s="90"/>
      <c r="G609" s="230"/>
      <c r="H609" s="89"/>
      <c r="I609" s="89"/>
      <c r="J609" s="105"/>
      <c r="K609" s="89"/>
      <c r="L609" s="90"/>
      <c r="M609" s="105"/>
      <c r="N609" s="106" t="s">
        <v>81</v>
      </c>
      <c r="O609" s="424" t="s">
        <v>81</v>
      </c>
      <c r="P609" s="89"/>
      <c r="Q609" s="554">
        <v>0.02</v>
      </c>
      <c r="R609" s="553">
        <v>3443</v>
      </c>
      <c r="S609" s="90"/>
      <c r="T609" s="115" t="s">
        <v>81</v>
      </c>
      <c r="U609" s="616">
        <v>13.026666666666667</v>
      </c>
      <c r="V609" s="90"/>
      <c r="W609" s="90"/>
      <c r="X609" s="616">
        <v>0.56000000000000005</v>
      </c>
      <c r="Y609" s="69" t="s">
        <v>81</v>
      </c>
      <c r="Z609" s="90"/>
      <c r="AA609" s="90"/>
      <c r="AB609" s="90"/>
      <c r="AC609" s="539" t="s">
        <v>81</v>
      </c>
      <c r="AD609" s="78" t="s">
        <v>81</v>
      </c>
      <c r="AE609" s="90"/>
      <c r="AF609" s="2" t="s">
        <v>81</v>
      </c>
    </row>
    <row r="610" spans="1:32" ht="30">
      <c r="A610" s="242">
        <v>9061</v>
      </c>
      <c r="B610" s="243"/>
      <c r="C610" s="243" t="s">
        <v>548</v>
      </c>
      <c r="D610" s="324">
        <v>139</v>
      </c>
      <c r="E610" s="271">
        <v>6500</v>
      </c>
      <c r="F610" s="282">
        <v>21</v>
      </c>
      <c r="G610" s="302">
        <v>15</v>
      </c>
      <c r="H610" s="347">
        <v>12</v>
      </c>
      <c r="I610" s="347">
        <v>18</v>
      </c>
      <c r="J610" s="284">
        <v>80</v>
      </c>
      <c r="K610" s="275" t="s">
        <v>24</v>
      </c>
      <c r="L610" s="403">
        <v>12</v>
      </c>
      <c r="M610" s="405">
        <v>1800</v>
      </c>
      <c r="N610" s="420">
        <v>0.25</v>
      </c>
      <c r="O610" s="423">
        <v>0.95</v>
      </c>
      <c r="P610" s="403">
        <v>33</v>
      </c>
      <c r="Q610" s="554">
        <v>3.3300000000000003E-2</v>
      </c>
      <c r="R610" s="553">
        <v>1131</v>
      </c>
      <c r="S610" s="84">
        <v>231</v>
      </c>
      <c r="T610" s="430">
        <v>786.75</v>
      </c>
      <c r="U610" s="616">
        <v>15.77</v>
      </c>
      <c r="V610" s="347">
        <v>3.4305555555555554</v>
      </c>
      <c r="W610" s="304"/>
      <c r="X610" s="616">
        <v>0.93240000000000012</v>
      </c>
      <c r="Y610" s="441">
        <v>3.4305555555555554</v>
      </c>
      <c r="Z610" s="460">
        <v>20.282078819444443</v>
      </c>
      <c r="AA610" s="475">
        <v>14.591423611111111</v>
      </c>
      <c r="AB610" s="524"/>
      <c r="AC610" s="540">
        <v>13</v>
      </c>
      <c r="AD610" s="524" t="s">
        <v>134</v>
      </c>
      <c r="AE610" s="524">
        <v>0</v>
      </c>
      <c r="AF610" s="2">
        <v>9061</v>
      </c>
    </row>
    <row r="611" spans="1:32" ht="30">
      <c r="A611" s="12">
        <v>9062</v>
      </c>
      <c r="B611" s="244"/>
      <c r="C611" s="244" t="s">
        <v>549</v>
      </c>
      <c r="D611" s="68">
        <v>183</v>
      </c>
      <c r="E611" s="112">
        <v>9900</v>
      </c>
      <c r="F611" s="120">
        <v>29</v>
      </c>
      <c r="G611" s="219">
        <v>16</v>
      </c>
      <c r="H611" s="127">
        <v>14</v>
      </c>
      <c r="I611" s="127">
        <v>20</v>
      </c>
      <c r="J611" s="285">
        <v>100</v>
      </c>
      <c r="K611" s="5" t="s">
        <v>24</v>
      </c>
      <c r="L611" s="85">
        <v>12</v>
      </c>
      <c r="M611" s="404">
        <v>2400</v>
      </c>
      <c r="N611" s="106">
        <v>0.25</v>
      </c>
      <c r="O611" s="424">
        <v>0.9</v>
      </c>
      <c r="P611" s="85">
        <v>35</v>
      </c>
      <c r="Q611" s="554"/>
      <c r="R611" s="553" t="s">
        <v>81</v>
      </c>
      <c r="S611" s="59">
        <v>245</v>
      </c>
      <c r="T611" s="115">
        <v>1091.45</v>
      </c>
      <c r="U611" s="616"/>
      <c r="V611" s="127">
        <v>3.7124999999999999</v>
      </c>
      <c r="W611" s="114"/>
      <c r="X611" s="616"/>
      <c r="Y611" s="69">
        <v>3.7124999999999999</v>
      </c>
      <c r="Z611" s="116">
        <v>29.444151000000002</v>
      </c>
      <c r="AA611" s="149">
        <v>16.089700000000001</v>
      </c>
      <c r="AB611" s="78"/>
      <c r="AC611" s="539">
        <v>19.8</v>
      </c>
      <c r="AD611" s="78" t="s">
        <v>134</v>
      </c>
      <c r="AE611" s="78">
        <v>0</v>
      </c>
      <c r="AF611" s="2">
        <v>9062</v>
      </c>
    </row>
    <row r="612" spans="1:32" ht="60">
      <c r="A612" s="242">
        <v>9063</v>
      </c>
      <c r="B612" s="243"/>
      <c r="C612" s="243" t="s">
        <v>550</v>
      </c>
      <c r="D612" s="324">
        <v>272</v>
      </c>
      <c r="E612" s="271">
        <v>23000</v>
      </c>
      <c r="F612" s="282">
        <v>60</v>
      </c>
      <c r="G612" s="302">
        <v>22</v>
      </c>
      <c r="H612" s="347">
        <v>18</v>
      </c>
      <c r="I612" s="347">
        <v>27</v>
      </c>
      <c r="J612" s="284">
        <v>160</v>
      </c>
      <c r="K612" s="275" t="s">
        <v>24</v>
      </c>
      <c r="L612" s="403">
        <v>12</v>
      </c>
      <c r="M612" s="405">
        <v>3600</v>
      </c>
      <c r="N612" s="420">
        <v>0.25</v>
      </c>
      <c r="O612" s="423">
        <v>0.7</v>
      </c>
      <c r="P612" s="403">
        <v>66</v>
      </c>
      <c r="Q612" s="552"/>
      <c r="R612" s="553" t="s">
        <v>81</v>
      </c>
      <c r="S612" s="84">
        <v>462</v>
      </c>
      <c r="T612" s="430">
        <v>2428.5</v>
      </c>
      <c r="U612" s="614"/>
      <c r="V612" s="347">
        <v>4.4722222222222223</v>
      </c>
      <c r="W612" s="304"/>
      <c r="X612" s="614"/>
      <c r="Y612" s="441">
        <v>4.4722222222222223</v>
      </c>
      <c r="Z612" s="460">
        <v>58.793838888888892</v>
      </c>
      <c r="AA612" s="475">
        <v>21.615381944444447</v>
      </c>
      <c r="AB612" s="524"/>
      <c r="AC612" s="540">
        <v>46</v>
      </c>
      <c r="AD612" s="524" t="s">
        <v>134</v>
      </c>
      <c r="AE612" s="524">
        <v>0</v>
      </c>
      <c r="AF612" s="2">
        <v>9063</v>
      </c>
    </row>
    <row r="613" spans="1:32" ht="60">
      <c r="A613" s="12">
        <v>9064</v>
      </c>
      <c r="B613" s="244"/>
      <c r="C613" s="244" t="s">
        <v>551</v>
      </c>
      <c r="D613" s="68">
        <v>287</v>
      </c>
      <c r="E613" s="112">
        <v>31000</v>
      </c>
      <c r="F613" s="120">
        <v>72</v>
      </c>
      <c r="G613" s="219">
        <v>25</v>
      </c>
      <c r="H613" s="127">
        <v>21</v>
      </c>
      <c r="I613" s="127">
        <v>32</v>
      </c>
      <c r="J613" s="285">
        <v>180</v>
      </c>
      <c r="K613" s="5" t="s">
        <v>24</v>
      </c>
      <c r="L613" s="85">
        <v>12</v>
      </c>
      <c r="M613" s="404">
        <v>4500</v>
      </c>
      <c r="N613" s="106">
        <v>0.25</v>
      </c>
      <c r="O613" s="424">
        <v>0.7</v>
      </c>
      <c r="P613" s="85">
        <v>87</v>
      </c>
      <c r="Q613" s="555"/>
      <c r="R613" s="553" t="s">
        <v>81</v>
      </c>
      <c r="S613" s="59">
        <v>609</v>
      </c>
      <c r="T613" s="115">
        <v>3259.5</v>
      </c>
      <c r="U613" s="555"/>
      <c r="V613" s="127">
        <v>4.822222222222222</v>
      </c>
      <c r="W613" s="114"/>
      <c r="X613" s="555"/>
      <c r="Y613" s="69">
        <v>4.822222222222222</v>
      </c>
      <c r="Z613" s="116">
        <v>72.391763888888903</v>
      </c>
      <c r="AA613" s="149">
        <v>25.223611111111115</v>
      </c>
      <c r="AB613" s="78"/>
      <c r="AC613" s="539">
        <v>62</v>
      </c>
      <c r="AD613" s="78" t="s">
        <v>134</v>
      </c>
      <c r="AE613" s="78">
        <v>0</v>
      </c>
      <c r="AF613" s="2">
        <v>9064</v>
      </c>
    </row>
    <row r="614" spans="1:32" ht="60">
      <c r="A614" s="242">
        <v>9065</v>
      </c>
      <c r="B614" s="243"/>
      <c r="C614" s="243" t="s">
        <v>552</v>
      </c>
      <c r="D614" s="324">
        <v>272</v>
      </c>
      <c r="E614" s="271">
        <v>30000</v>
      </c>
      <c r="F614" s="282">
        <v>73</v>
      </c>
      <c r="G614" s="302">
        <v>27</v>
      </c>
      <c r="H614" s="347">
        <v>23</v>
      </c>
      <c r="I614" s="347">
        <v>34</v>
      </c>
      <c r="J614" s="284">
        <v>160</v>
      </c>
      <c r="K614" s="275" t="s">
        <v>24</v>
      </c>
      <c r="L614" s="403">
        <v>12</v>
      </c>
      <c r="M614" s="405">
        <v>3600</v>
      </c>
      <c r="N614" s="420">
        <v>0.25</v>
      </c>
      <c r="O614" s="423">
        <v>0.65</v>
      </c>
      <c r="P614" s="403">
        <v>66</v>
      </c>
      <c r="Q614" s="554">
        <v>0.05</v>
      </c>
      <c r="R614" s="553">
        <v>548.1</v>
      </c>
      <c r="S614" s="84">
        <v>462</v>
      </c>
      <c r="T614" s="430">
        <v>3027</v>
      </c>
      <c r="U614" s="616">
        <v>9.8962500000000002</v>
      </c>
      <c r="V614" s="347">
        <v>5.416666666666667</v>
      </c>
      <c r="W614" s="304"/>
      <c r="X614" s="616">
        <v>1.4000000000000001</v>
      </c>
      <c r="Y614" s="441">
        <v>5.416666666666667</v>
      </c>
      <c r="Z614" s="460">
        <v>72.811566666666678</v>
      </c>
      <c r="AA614" s="475">
        <v>26.768958333333337</v>
      </c>
      <c r="AB614" s="524"/>
      <c r="AC614" s="540">
        <v>60</v>
      </c>
      <c r="AD614" s="524" t="s">
        <v>134</v>
      </c>
      <c r="AE614" s="524">
        <v>0</v>
      </c>
      <c r="AF614" s="2">
        <v>9065</v>
      </c>
    </row>
    <row r="615" spans="1:32" ht="30">
      <c r="A615" s="12">
        <v>9066</v>
      </c>
      <c r="B615" s="244"/>
      <c r="C615" s="244" t="s">
        <v>553</v>
      </c>
      <c r="D615" s="68">
        <v>250</v>
      </c>
      <c r="E615" s="112">
        <v>15000</v>
      </c>
      <c r="F615" s="120">
        <v>35</v>
      </c>
      <c r="G615" s="219">
        <v>14</v>
      </c>
      <c r="H615" s="127">
        <v>11</v>
      </c>
      <c r="I615" s="127">
        <v>17</v>
      </c>
      <c r="J615" s="285">
        <v>180</v>
      </c>
      <c r="K615" s="5" t="s">
        <v>24</v>
      </c>
      <c r="L615" s="85">
        <v>12</v>
      </c>
      <c r="M615" s="404">
        <v>4500</v>
      </c>
      <c r="N615" s="106">
        <v>0.25</v>
      </c>
      <c r="O615" s="424">
        <v>0.7</v>
      </c>
      <c r="P615" s="85">
        <v>75</v>
      </c>
      <c r="Q615" s="554">
        <v>0.05</v>
      </c>
      <c r="R615" s="553">
        <v>835.2</v>
      </c>
      <c r="S615" s="59">
        <v>525</v>
      </c>
      <c r="T615" s="115">
        <v>1807.5</v>
      </c>
      <c r="U615" s="616">
        <v>10.994000000000002</v>
      </c>
      <c r="V615" s="127">
        <v>2.3333333333333335</v>
      </c>
      <c r="W615" s="114"/>
      <c r="X615" s="616">
        <v>1.4000000000000001</v>
      </c>
      <c r="Y615" s="69">
        <v>2.3333333333333335</v>
      </c>
      <c r="Z615" s="116">
        <v>34.03125</v>
      </c>
      <c r="AA615" s="149">
        <v>13.612500000000001</v>
      </c>
      <c r="AB615" s="78"/>
      <c r="AC615" s="539">
        <v>30</v>
      </c>
      <c r="AD615" s="78" t="s">
        <v>134</v>
      </c>
      <c r="AE615" s="78">
        <v>0</v>
      </c>
      <c r="AF615" s="2">
        <v>9066</v>
      </c>
    </row>
    <row r="616" spans="1:32" ht="15">
      <c r="A616" s="90"/>
      <c r="B616" s="241"/>
      <c r="C616" s="90"/>
      <c r="D616" s="68"/>
      <c r="E616" s="112"/>
      <c r="F616" s="120"/>
      <c r="G616" s="135"/>
      <c r="H616" s="127"/>
      <c r="I616" s="127"/>
      <c r="J616" s="285"/>
      <c r="K616" s="89"/>
      <c r="L616" s="90"/>
      <c r="M616" s="285"/>
      <c r="N616" s="106" t="s">
        <v>81</v>
      </c>
      <c r="O616" s="424" t="s">
        <v>81</v>
      </c>
      <c r="P616" s="89"/>
      <c r="Q616" s="554">
        <v>2.5000000000000001E-2</v>
      </c>
      <c r="R616" s="553">
        <v>2001</v>
      </c>
      <c r="S616" s="59"/>
      <c r="T616" s="115" t="s">
        <v>81</v>
      </c>
      <c r="U616" s="616">
        <v>15.68125</v>
      </c>
      <c r="V616" s="127"/>
      <c r="W616" s="114"/>
      <c r="X616" s="616">
        <v>0.70000000000000007</v>
      </c>
      <c r="Y616" s="62" t="s">
        <v>81</v>
      </c>
      <c r="Z616" s="116"/>
      <c r="AA616" s="149"/>
      <c r="AB616" s="90"/>
      <c r="AC616" s="539" t="s">
        <v>81</v>
      </c>
      <c r="AD616" s="78" t="s">
        <v>81</v>
      </c>
      <c r="AE616" s="78"/>
      <c r="AF616" s="2" t="s">
        <v>81</v>
      </c>
    </row>
    <row r="617" spans="1:32" ht="15">
      <c r="A617" s="238">
        <v>9080</v>
      </c>
      <c r="B617" s="239" t="s">
        <v>83</v>
      </c>
      <c r="C617" s="240" t="s">
        <v>554</v>
      </c>
      <c r="D617" s="268"/>
      <c r="E617" s="264"/>
      <c r="F617" s="265"/>
      <c r="G617" s="266"/>
      <c r="H617" s="267"/>
      <c r="I617" s="267"/>
      <c r="J617" s="268"/>
      <c r="K617" s="268"/>
      <c r="L617" s="263"/>
      <c r="M617" s="268"/>
      <c r="N617" s="419" t="s">
        <v>81</v>
      </c>
      <c r="O617" s="425" t="s">
        <v>81</v>
      </c>
      <c r="P617" s="263"/>
      <c r="Q617" s="554">
        <v>2.5000000000000001E-2</v>
      </c>
      <c r="R617" s="553">
        <v>2610</v>
      </c>
      <c r="S617" s="561"/>
      <c r="T617" s="429" t="s">
        <v>81</v>
      </c>
      <c r="U617" s="616">
        <v>18.216666666666665</v>
      </c>
      <c r="V617" s="267"/>
      <c r="W617" s="267"/>
      <c r="X617" s="616">
        <v>0.70000000000000007</v>
      </c>
      <c r="Y617" s="440" t="s">
        <v>81</v>
      </c>
      <c r="Z617" s="459"/>
      <c r="AA617" s="472"/>
      <c r="AB617" s="523"/>
      <c r="AC617" s="538" t="s">
        <v>81</v>
      </c>
      <c r="AD617" s="523" t="s">
        <v>81</v>
      </c>
      <c r="AE617" s="523"/>
      <c r="AF617" s="2">
        <v>9080</v>
      </c>
    </row>
    <row r="618" spans="1:32" ht="15">
      <c r="A618" s="90"/>
      <c r="B618" s="241"/>
      <c r="C618" s="90"/>
      <c r="D618" s="105"/>
      <c r="E618" s="112"/>
      <c r="F618" s="90"/>
      <c r="G618" s="89"/>
      <c r="H618" s="89"/>
      <c r="I618" s="89"/>
      <c r="J618" s="105"/>
      <c r="K618" s="89"/>
      <c r="L618" s="90"/>
      <c r="M618" s="105"/>
      <c r="N618" s="106" t="s">
        <v>81</v>
      </c>
      <c r="O618" s="424" t="s">
        <v>81</v>
      </c>
      <c r="P618" s="89"/>
      <c r="Q618" s="554">
        <v>2.5000000000000001E-2</v>
      </c>
      <c r="R618" s="553">
        <v>2523</v>
      </c>
      <c r="S618" s="90"/>
      <c r="T618" s="115" t="s">
        <v>81</v>
      </c>
      <c r="U618" s="616">
        <v>19.018750000000001</v>
      </c>
      <c r="V618" s="90"/>
      <c r="W618" s="90"/>
      <c r="X618" s="616">
        <v>0.70000000000000007</v>
      </c>
      <c r="Y618" s="62" t="s">
        <v>81</v>
      </c>
      <c r="Z618" s="90"/>
      <c r="AA618" s="90"/>
      <c r="AB618" s="90"/>
      <c r="AC618" s="539" t="s">
        <v>81</v>
      </c>
      <c r="AD618" s="78" t="s">
        <v>81</v>
      </c>
      <c r="AE618" s="90"/>
      <c r="AF618" s="2" t="s">
        <v>81</v>
      </c>
    </row>
    <row r="619" spans="1:32" ht="30">
      <c r="A619" s="242">
        <v>9081</v>
      </c>
      <c r="B619" s="258" t="s">
        <v>83</v>
      </c>
      <c r="C619" s="243" t="s">
        <v>555</v>
      </c>
      <c r="D619" s="354">
        <v>3.3</v>
      </c>
      <c r="E619" s="271">
        <v>32000</v>
      </c>
      <c r="F619" s="282">
        <v>63</v>
      </c>
      <c r="G619" s="314">
        <v>19</v>
      </c>
      <c r="H619" s="582">
        <v>16.5</v>
      </c>
      <c r="I619" s="582">
        <v>24</v>
      </c>
      <c r="J619" s="355">
        <v>240</v>
      </c>
      <c r="K619" s="275" t="s">
        <v>24</v>
      </c>
      <c r="L619" s="403">
        <v>12</v>
      </c>
      <c r="M619" s="329">
        <v>6000</v>
      </c>
      <c r="N619" s="420">
        <v>0.25</v>
      </c>
      <c r="O619" s="423">
        <v>0.95</v>
      </c>
      <c r="P619" s="403">
        <v>42</v>
      </c>
      <c r="Q619" s="554">
        <v>1.2500000000000001E-2</v>
      </c>
      <c r="R619" s="553">
        <v>1348.5</v>
      </c>
      <c r="S619" s="84">
        <v>294</v>
      </c>
      <c r="T619" s="430">
        <v>3030</v>
      </c>
      <c r="U619" s="616">
        <v>10.580555555555556</v>
      </c>
      <c r="V619" s="582">
        <v>5.0666666666666664</v>
      </c>
      <c r="W619" s="304"/>
      <c r="X619" s="616">
        <v>0.35000000000000003</v>
      </c>
      <c r="Y619" s="448">
        <v>5.0666666666666664</v>
      </c>
      <c r="Z619" s="460">
        <v>64.220749999999995</v>
      </c>
      <c r="AA619" s="484">
        <v>19.460833333333333</v>
      </c>
      <c r="AB619" s="524">
        <v>14</v>
      </c>
      <c r="AC619" s="540">
        <v>64</v>
      </c>
      <c r="AD619" s="524" t="s">
        <v>229</v>
      </c>
      <c r="AE619" s="524">
        <v>0</v>
      </c>
      <c r="AF619" s="2">
        <v>9081</v>
      </c>
    </row>
    <row r="620" spans="1:32" ht="30">
      <c r="A620" s="12">
        <v>9082</v>
      </c>
      <c r="B620" s="259" t="s">
        <v>83</v>
      </c>
      <c r="C620" s="244" t="s">
        <v>556</v>
      </c>
      <c r="D620" s="171">
        <v>3</v>
      </c>
      <c r="E620" s="112">
        <v>39000</v>
      </c>
      <c r="F620" s="120">
        <v>105</v>
      </c>
      <c r="G620" s="226">
        <v>35</v>
      </c>
      <c r="H620" s="143">
        <v>30</v>
      </c>
      <c r="I620" s="143">
        <v>44</v>
      </c>
      <c r="J620" s="331">
        <v>150</v>
      </c>
      <c r="K620" s="5" t="s">
        <v>24</v>
      </c>
      <c r="L620" s="85">
        <v>12</v>
      </c>
      <c r="M620" s="313">
        <v>6000</v>
      </c>
      <c r="N620" s="106">
        <v>0.25</v>
      </c>
      <c r="O620" s="424">
        <v>1.1000000000000001</v>
      </c>
      <c r="P620" s="85">
        <v>53</v>
      </c>
      <c r="Q620" s="554"/>
      <c r="R620" s="553" t="s">
        <v>81</v>
      </c>
      <c r="S620" s="59">
        <v>371</v>
      </c>
      <c r="T620" s="115">
        <v>3705.5</v>
      </c>
      <c r="U620" s="616"/>
      <c r="V620" s="143">
        <v>7.15</v>
      </c>
      <c r="W620" s="114"/>
      <c r="X620" s="616"/>
      <c r="Y620" s="67">
        <v>7.15</v>
      </c>
      <c r="Z620" s="116">
        <v>105.11599999999999</v>
      </c>
      <c r="AA620" s="163">
        <v>35.038666666666664</v>
      </c>
      <c r="AB620" s="78">
        <v>20</v>
      </c>
      <c r="AC620" s="539">
        <v>78</v>
      </c>
      <c r="AD620" s="78" t="s">
        <v>229</v>
      </c>
      <c r="AE620" s="78">
        <v>0</v>
      </c>
      <c r="AF620" s="2">
        <v>9082</v>
      </c>
    </row>
    <row r="621" spans="1:32" ht="45">
      <c r="A621" s="193">
        <v>9083</v>
      </c>
      <c r="B621" s="258" t="s">
        <v>83</v>
      </c>
      <c r="C621" s="243" t="s">
        <v>557</v>
      </c>
      <c r="D621" s="354">
        <v>2.7</v>
      </c>
      <c r="E621" s="271">
        <v>28000</v>
      </c>
      <c r="F621" s="282">
        <v>70</v>
      </c>
      <c r="G621" s="314">
        <v>26</v>
      </c>
      <c r="H621" s="582">
        <v>22</v>
      </c>
      <c r="I621" s="582">
        <v>34</v>
      </c>
      <c r="J621" s="355">
        <v>150</v>
      </c>
      <c r="K621" s="275" t="s">
        <v>24</v>
      </c>
      <c r="L621" s="403">
        <v>12</v>
      </c>
      <c r="M621" s="329">
        <v>6000</v>
      </c>
      <c r="N621" s="420">
        <v>0.25</v>
      </c>
      <c r="O621" s="423">
        <v>1</v>
      </c>
      <c r="P621" s="403">
        <v>74</v>
      </c>
      <c r="Q621" s="552"/>
      <c r="R621" s="553" t="s">
        <v>81</v>
      </c>
      <c r="S621" s="84">
        <v>518</v>
      </c>
      <c r="T621" s="430">
        <v>2912</v>
      </c>
      <c r="U621" s="614"/>
      <c r="V621" s="582">
        <v>4.666666666666667</v>
      </c>
      <c r="W621" s="304"/>
      <c r="X621" s="614"/>
      <c r="Y621" s="448">
        <v>4.666666666666667</v>
      </c>
      <c r="Z621" s="460">
        <v>71.517600000000016</v>
      </c>
      <c r="AA621" s="484">
        <v>26.488000000000003</v>
      </c>
      <c r="AB621" s="524">
        <v>15</v>
      </c>
      <c r="AC621" s="540">
        <v>56</v>
      </c>
      <c r="AD621" s="524" t="s">
        <v>229</v>
      </c>
      <c r="AE621" s="524">
        <v>0</v>
      </c>
      <c r="AF621" s="2">
        <v>9083</v>
      </c>
    </row>
    <row r="622" spans="1:32" ht="45">
      <c r="A622" s="164">
        <v>9084</v>
      </c>
      <c r="B622" s="259" t="s">
        <v>83</v>
      </c>
      <c r="C622" s="244" t="s">
        <v>558</v>
      </c>
      <c r="D622" s="172">
        <v>2.5</v>
      </c>
      <c r="E622" s="112">
        <v>39000</v>
      </c>
      <c r="F622" s="120">
        <v>60</v>
      </c>
      <c r="G622" s="226">
        <v>24</v>
      </c>
      <c r="H622" s="143">
        <v>20</v>
      </c>
      <c r="I622" s="143">
        <v>31</v>
      </c>
      <c r="J622" s="331">
        <v>220</v>
      </c>
      <c r="K622" s="5" t="s">
        <v>24</v>
      </c>
      <c r="L622" s="85">
        <v>12</v>
      </c>
      <c r="M622" s="313">
        <v>6000</v>
      </c>
      <c r="N622" s="106">
        <v>0.25</v>
      </c>
      <c r="O622" s="424">
        <v>0.55000000000000004</v>
      </c>
      <c r="P622" s="85">
        <v>105</v>
      </c>
      <c r="Q622" s="555"/>
      <c r="R622" s="553" t="s">
        <v>81</v>
      </c>
      <c r="S622" s="59">
        <v>735</v>
      </c>
      <c r="T622" s="115">
        <v>4069.5</v>
      </c>
      <c r="U622" s="555"/>
      <c r="V622" s="143">
        <v>3.5750000000000002</v>
      </c>
      <c r="W622" s="114"/>
      <c r="X622" s="555"/>
      <c r="Y622" s="67">
        <v>3.5750000000000002</v>
      </c>
      <c r="Z622" s="116">
        <v>60.7</v>
      </c>
      <c r="AA622" s="163">
        <v>24.28</v>
      </c>
      <c r="AB622" s="78">
        <v>20</v>
      </c>
      <c r="AC622" s="539">
        <v>78</v>
      </c>
      <c r="AD622" s="78" t="s">
        <v>229</v>
      </c>
      <c r="AE622" s="78">
        <v>0</v>
      </c>
      <c r="AF622" s="2">
        <v>9084</v>
      </c>
    </row>
    <row r="623" spans="1:32" ht="45">
      <c r="A623" s="193">
        <v>9085</v>
      </c>
      <c r="B623" s="258" t="s">
        <v>83</v>
      </c>
      <c r="C623" s="243" t="s">
        <v>559</v>
      </c>
      <c r="D623" s="328">
        <v>2</v>
      </c>
      <c r="E623" s="271">
        <v>49000</v>
      </c>
      <c r="F623" s="282">
        <v>60</v>
      </c>
      <c r="G623" s="314">
        <v>30</v>
      </c>
      <c r="H623" s="582">
        <v>25</v>
      </c>
      <c r="I623" s="582">
        <v>39</v>
      </c>
      <c r="J623" s="355">
        <v>220</v>
      </c>
      <c r="K623" s="275" t="s">
        <v>24</v>
      </c>
      <c r="L623" s="403">
        <v>12</v>
      </c>
      <c r="M623" s="329">
        <v>5000</v>
      </c>
      <c r="N623" s="420">
        <v>0.25</v>
      </c>
      <c r="O623" s="423">
        <v>0.45</v>
      </c>
      <c r="P623" s="403">
        <v>124</v>
      </c>
      <c r="Q623" s="554">
        <v>3.3300000000000003E-2</v>
      </c>
      <c r="R623" s="553">
        <v>2610</v>
      </c>
      <c r="S623" s="84">
        <v>868</v>
      </c>
      <c r="T623" s="430">
        <v>5057.5</v>
      </c>
      <c r="U623" s="620">
        <v>12.35</v>
      </c>
      <c r="V623" s="582">
        <v>4.41</v>
      </c>
      <c r="W623" s="304"/>
      <c r="X623" s="620">
        <v>0.93240000000000012</v>
      </c>
      <c r="Y623" s="448">
        <v>4.41</v>
      </c>
      <c r="Z623" s="460">
        <v>60.277000000000001</v>
      </c>
      <c r="AA623" s="484">
        <v>30.138500000000001</v>
      </c>
      <c r="AB623" s="524">
        <v>25</v>
      </c>
      <c r="AC623" s="540">
        <v>98</v>
      </c>
      <c r="AD623" s="524" t="s">
        <v>229</v>
      </c>
      <c r="AE623" s="524">
        <v>0</v>
      </c>
      <c r="AF623" s="2">
        <v>9085</v>
      </c>
    </row>
    <row r="624" spans="1:32" ht="30">
      <c r="A624" s="164">
        <v>9086</v>
      </c>
      <c r="B624" s="259" t="s">
        <v>83</v>
      </c>
      <c r="C624" s="247" t="s">
        <v>560</v>
      </c>
      <c r="D624" s="172">
        <v>1.5</v>
      </c>
      <c r="E624" s="112">
        <v>81000</v>
      </c>
      <c r="F624" s="120">
        <v>69</v>
      </c>
      <c r="G624" s="226">
        <v>46</v>
      </c>
      <c r="H624" s="173">
        <v>38</v>
      </c>
      <c r="I624" s="143">
        <v>59</v>
      </c>
      <c r="J624" s="331">
        <v>220</v>
      </c>
      <c r="K624" s="5" t="s">
        <v>24</v>
      </c>
      <c r="L624" s="85">
        <v>12</v>
      </c>
      <c r="M624" s="313">
        <v>5000</v>
      </c>
      <c r="N624" s="106">
        <v>0.25</v>
      </c>
      <c r="O624" s="424">
        <v>0.35</v>
      </c>
      <c r="P624" s="85">
        <v>139</v>
      </c>
      <c r="Q624" s="554">
        <v>0.05</v>
      </c>
      <c r="R624" s="553">
        <v>3306</v>
      </c>
      <c r="S624" s="59">
        <v>973</v>
      </c>
      <c r="T624" s="115">
        <v>7898.5</v>
      </c>
      <c r="U624" s="620">
        <v>25.02</v>
      </c>
      <c r="V624" s="143">
        <v>5.669999999999999</v>
      </c>
      <c r="W624" s="114"/>
      <c r="X624" s="620">
        <v>1.4000000000000001</v>
      </c>
      <c r="Y624" s="67">
        <v>5.669999999999999</v>
      </c>
      <c r="Z624" s="116">
        <v>68.594250000000002</v>
      </c>
      <c r="AA624" s="163">
        <v>45.729500000000002</v>
      </c>
      <c r="AB624" s="78">
        <v>30</v>
      </c>
      <c r="AC624" s="539">
        <v>162</v>
      </c>
      <c r="AD624" s="78" t="s">
        <v>229</v>
      </c>
      <c r="AE624" s="78">
        <v>0</v>
      </c>
      <c r="AF624" s="2">
        <v>9086</v>
      </c>
    </row>
    <row r="625" spans="1:32" ht="30">
      <c r="A625" s="193">
        <v>9087</v>
      </c>
      <c r="B625" s="258" t="s">
        <v>83</v>
      </c>
      <c r="C625" s="245" t="s">
        <v>561</v>
      </c>
      <c r="D625" s="328">
        <v>1.2</v>
      </c>
      <c r="E625" s="271">
        <v>112000</v>
      </c>
      <c r="F625" s="282">
        <v>73</v>
      </c>
      <c r="G625" s="314">
        <v>61</v>
      </c>
      <c r="H625" s="356">
        <v>50</v>
      </c>
      <c r="I625" s="582">
        <v>79</v>
      </c>
      <c r="J625" s="355">
        <v>220</v>
      </c>
      <c r="K625" s="275" t="s">
        <v>24</v>
      </c>
      <c r="L625" s="403">
        <v>12</v>
      </c>
      <c r="M625" s="329">
        <v>5000</v>
      </c>
      <c r="N625" s="420">
        <v>0.25</v>
      </c>
      <c r="O625" s="423">
        <v>0.3</v>
      </c>
      <c r="P625" s="403">
        <v>157</v>
      </c>
      <c r="Q625" s="554">
        <v>3.3300000000000003E-2</v>
      </c>
      <c r="R625" s="553">
        <v>2262</v>
      </c>
      <c r="S625" s="84">
        <v>1099</v>
      </c>
      <c r="T625" s="430">
        <v>10675</v>
      </c>
      <c r="U625" s="620">
        <v>18.88</v>
      </c>
      <c r="V625" s="582">
        <v>6.72</v>
      </c>
      <c r="W625" s="304"/>
      <c r="X625" s="620">
        <v>0.93240000000000012</v>
      </c>
      <c r="Y625" s="448">
        <v>6.72</v>
      </c>
      <c r="Z625" s="460">
        <v>72.920400000000001</v>
      </c>
      <c r="AA625" s="484">
        <v>60.767000000000003</v>
      </c>
      <c r="AB625" s="524">
        <v>35</v>
      </c>
      <c r="AC625" s="540">
        <v>224</v>
      </c>
      <c r="AD625" s="524" t="s">
        <v>229</v>
      </c>
      <c r="AE625" s="524">
        <v>0</v>
      </c>
      <c r="AF625" s="2">
        <v>9087</v>
      </c>
    </row>
    <row r="626" spans="1:32" ht="30">
      <c r="A626" s="164">
        <v>9088</v>
      </c>
      <c r="B626" s="259" t="s">
        <v>83</v>
      </c>
      <c r="C626" s="247" t="s">
        <v>562</v>
      </c>
      <c r="D626" s="172">
        <v>1</v>
      </c>
      <c r="E626" s="112">
        <v>130000</v>
      </c>
      <c r="F626" s="120">
        <v>71</v>
      </c>
      <c r="G626" s="226">
        <v>71</v>
      </c>
      <c r="H626" s="173">
        <v>58</v>
      </c>
      <c r="I626" s="143">
        <v>91</v>
      </c>
      <c r="J626" s="331">
        <v>220</v>
      </c>
      <c r="K626" s="5" t="s">
        <v>24</v>
      </c>
      <c r="L626" s="85">
        <v>12</v>
      </c>
      <c r="M626" s="313">
        <v>5000</v>
      </c>
      <c r="N626" s="106">
        <v>0.25</v>
      </c>
      <c r="O626" s="424">
        <v>0.3</v>
      </c>
      <c r="P626" s="85">
        <v>187</v>
      </c>
      <c r="Q626" s="554">
        <v>0.05</v>
      </c>
      <c r="R626" s="553">
        <v>3132</v>
      </c>
      <c r="S626" s="59">
        <v>1309</v>
      </c>
      <c r="T626" s="115">
        <v>12424</v>
      </c>
      <c r="U626" s="620">
        <v>17.904545454545456</v>
      </c>
      <c r="V626" s="143">
        <v>7.8</v>
      </c>
      <c r="W626" s="114"/>
      <c r="X626" s="620">
        <v>1.4000000000000001</v>
      </c>
      <c r="Y626" s="67">
        <v>7.8</v>
      </c>
      <c r="Z626" s="116">
        <v>70.700000000000017</v>
      </c>
      <c r="AA626" s="163">
        <v>70.700000000000017</v>
      </c>
      <c r="AB626" s="78">
        <v>40</v>
      </c>
      <c r="AC626" s="539">
        <v>260</v>
      </c>
      <c r="AD626" s="78" t="s">
        <v>229</v>
      </c>
      <c r="AE626" s="78">
        <v>0</v>
      </c>
      <c r="AF626" s="2">
        <v>9088</v>
      </c>
    </row>
    <row r="627" spans="1:32" ht="30">
      <c r="A627" s="193">
        <v>9089</v>
      </c>
      <c r="B627" s="258"/>
      <c r="C627" s="243" t="s">
        <v>563</v>
      </c>
      <c r="D627" s="306"/>
      <c r="E627" s="271">
        <v>3500</v>
      </c>
      <c r="F627" s="282"/>
      <c r="G627" s="314">
        <v>3</v>
      </c>
      <c r="H627" s="356">
        <v>3</v>
      </c>
      <c r="I627" s="582">
        <v>4</v>
      </c>
      <c r="J627" s="355">
        <v>220</v>
      </c>
      <c r="K627" s="275" t="s">
        <v>24</v>
      </c>
      <c r="L627" s="403">
        <v>12</v>
      </c>
      <c r="M627" s="329">
        <v>5000</v>
      </c>
      <c r="N627" s="420">
        <v>0.25</v>
      </c>
      <c r="O627" s="423">
        <v>2.5</v>
      </c>
      <c r="P627" s="403"/>
      <c r="Q627" s="554">
        <v>6.6667000000000004E-2</v>
      </c>
      <c r="R627" s="553">
        <v>4002</v>
      </c>
      <c r="S627" s="84">
        <v>0</v>
      </c>
      <c r="T627" s="430">
        <v>299.25</v>
      </c>
      <c r="U627" s="620">
        <v>22.554545454545455</v>
      </c>
      <c r="V627" s="582">
        <v>1.75</v>
      </c>
      <c r="W627" s="304"/>
      <c r="X627" s="620">
        <v>1.866676</v>
      </c>
      <c r="Y627" s="448">
        <v>1.75</v>
      </c>
      <c r="Z627" s="460"/>
      <c r="AA627" s="484">
        <v>3.4212500000000006</v>
      </c>
      <c r="AB627" s="524"/>
      <c r="AC627" s="540">
        <v>7</v>
      </c>
      <c r="AD627" s="524" t="s">
        <v>229</v>
      </c>
      <c r="AE627" s="524">
        <v>0</v>
      </c>
      <c r="AF627" s="2">
        <v>9089</v>
      </c>
    </row>
    <row r="628" spans="1:32" ht="30">
      <c r="A628" s="164">
        <v>9090</v>
      </c>
      <c r="B628" s="259"/>
      <c r="C628" s="247" t="s">
        <v>564</v>
      </c>
      <c r="D628" s="138">
        <v>2</v>
      </c>
      <c r="E628" s="112">
        <v>7500</v>
      </c>
      <c r="F628" s="120">
        <v>12</v>
      </c>
      <c r="G628" s="226">
        <v>6</v>
      </c>
      <c r="H628" s="173">
        <v>5</v>
      </c>
      <c r="I628" s="143">
        <v>7</v>
      </c>
      <c r="J628" s="331">
        <v>220</v>
      </c>
      <c r="K628" s="5" t="s">
        <v>24</v>
      </c>
      <c r="L628" s="85">
        <v>12</v>
      </c>
      <c r="M628" s="313">
        <v>5000</v>
      </c>
      <c r="N628" s="106">
        <v>0.25</v>
      </c>
      <c r="O628" s="424">
        <v>1.5</v>
      </c>
      <c r="P628" s="85"/>
      <c r="Q628" s="554">
        <v>0.1</v>
      </c>
      <c r="R628" s="553">
        <v>6960</v>
      </c>
      <c r="S628" s="59">
        <v>0</v>
      </c>
      <c r="T628" s="115">
        <v>641.25</v>
      </c>
      <c r="U628" s="620">
        <v>36.786363636363639</v>
      </c>
      <c r="V628" s="143">
        <v>2.25</v>
      </c>
      <c r="W628" s="114"/>
      <c r="X628" s="620">
        <v>2.8000000000000003</v>
      </c>
      <c r="Y628" s="67">
        <v>2.25</v>
      </c>
      <c r="Z628" s="116">
        <v>11.362499999999999</v>
      </c>
      <c r="AA628" s="163">
        <v>5.6812499999999995</v>
      </c>
      <c r="AB628" s="78"/>
      <c r="AC628" s="539">
        <v>15</v>
      </c>
      <c r="AD628" s="78" t="s">
        <v>229</v>
      </c>
      <c r="AE628" s="78">
        <v>0</v>
      </c>
      <c r="AF628" s="2">
        <v>9090</v>
      </c>
    </row>
    <row r="629" spans="1:32" ht="30">
      <c r="A629" s="193">
        <v>9091</v>
      </c>
      <c r="B629" s="258"/>
      <c r="C629" s="245" t="s">
        <v>565</v>
      </c>
      <c r="D629" s="306">
        <v>2</v>
      </c>
      <c r="E629" s="271">
        <v>6500</v>
      </c>
      <c r="F629" s="282">
        <v>12</v>
      </c>
      <c r="G629" s="314">
        <v>6</v>
      </c>
      <c r="H629" s="356">
        <v>6</v>
      </c>
      <c r="I629" s="582">
        <v>7</v>
      </c>
      <c r="J629" s="355">
        <v>220</v>
      </c>
      <c r="K629" s="275" t="s">
        <v>24</v>
      </c>
      <c r="L629" s="403">
        <v>12</v>
      </c>
      <c r="M629" s="329">
        <v>5000</v>
      </c>
      <c r="N629" s="420">
        <v>0.25</v>
      </c>
      <c r="O629" s="423">
        <v>2.5499999999999998</v>
      </c>
      <c r="P629" s="403">
        <v>1</v>
      </c>
      <c r="Q629" s="554">
        <v>0.1</v>
      </c>
      <c r="R629" s="553">
        <v>9918</v>
      </c>
      <c r="S629" s="84">
        <v>7</v>
      </c>
      <c r="T629" s="430">
        <v>562.75</v>
      </c>
      <c r="U629" s="620">
        <v>51.113636363636367</v>
      </c>
      <c r="V629" s="582">
        <v>3.3149999999999999</v>
      </c>
      <c r="W629" s="304"/>
      <c r="X629" s="620">
        <v>2.8000000000000003</v>
      </c>
      <c r="Y629" s="448">
        <v>3.3149999999999999</v>
      </c>
      <c r="Z629" s="460">
        <v>12.920500000000001</v>
      </c>
      <c r="AA629" s="484">
        <v>6.4602500000000003</v>
      </c>
      <c r="AB629" s="524"/>
      <c r="AC629" s="540">
        <v>13</v>
      </c>
      <c r="AD629" s="524" t="s">
        <v>229</v>
      </c>
      <c r="AE629" s="524">
        <v>0</v>
      </c>
      <c r="AF629" s="2">
        <v>9091</v>
      </c>
    </row>
    <row r="630" spans="1:32" ht="15">
      <c r="A630" s="164">
        <v>9092</v>
      </c>
      <c r="B630" s="259"/>
      <c r="C630" s="244" t="s">
        <v>566</v>
      </c>
      <c r="D630" s="138">
        <v>4</v>
      </c>
      <c r="E630" s="112">
        <v>21000</v>
      </c>
      <c r="F630" s="120">
        <v>88</v>
      </c>
      <c r="G630" s="226">
        <v>22</v>
      </c>
      <c r="H630" s="173">
        <v>19</v>
      </c>
      <c r="I630" s="143">
        <v>27</v>
      </c>
      <c r="J630" s="331">
        <v>150</v>
      </c>
      <c r="K630" s="5" t="s">
        <v>24</v>
      </c>
      <c r="L630" s="85">
        <v>12</v>
      </c>
      <c r="M630" s="313">
        <v>5000</v>
      </c>
      <c r="N630" s="106">
        <v>0.25</v>
      </c>
      <c r="O630" s="424">
        <v>1.2</v>
      </c>
      <c r="P630" s="85">
        <v>59</v>
      </c>
      <c r="Q630" s="554">
        <v>0.1</v>
      </c>
      <c r="R630" s="553">
        <v>11223</v>
      </c>
      <c r="S630" s="59">
        <v>413</v>
      </c>
      <c r="T630" s="115">
        <v>2208.5</v>
      </c>
      <c r="U630" s="620">
        <v>58.136363636363633</v>
      </c>
      <c r="V630" s="143">
        <v>5.04</v>
      </c>
      <c r="W630" s="114"/>
      <c r="X630" s="620">
        <v>2.8000000000000003</v>
      </c>
      <c r="Y630" s="67">
        <v>5.04</v>
      </c>
      <c r="Z630" s="116">
        <v>86.958666666666673</v>
      </c>
      <c r="AA630" s="163">
        <v>21.739666666666668</v>
      </c>
      <c r="AB630" s="78"/>
      <c r="AC630" s="539">
        <v>42</v>
      </c>
      <c r="AD630" s="78" t="s">
        <v>229</v>
      </c>
      <c r="AE630" s="78">
        <v>0</v>
      </c>
      <c r="AF630" s="2">
        <v>9092</v>
      </c>
    </row>
    <row r="631" spans="1:32" ht="15">
      <c r="A631" s="164"/>
      <c r="B631" s="244"/>
      <c r="C631" s="244"/>
      <c r="D631" s="138"/>
      <c r="E631" s="112"/>
      <c r="F631" s="120"/>
      <c r="G631" s="141"/>
      <c r="H631" s="143"/>
      <c r="I631" s="143"/>
      <c r="J631" s="331"/>
      <c r="K631" s="1"/>
      <c r="L631" s="85"/>
      <c r="M631" s="313"/>
      <c r="N631" s="106"/>
      <c r="O631" s="424" t="s">
        <v>81</v>
      </c>
      <c r="P631" s="85"/>
      <c r="Q631" s="554">
        <v>0.05</v>
      </c>
      <c r="R631" s="553">
        <v>321.89999999999998</v>
      </c>
      <c r="S631" s="59"/>
      <c r="T631" s="115" t="s">
        <v>81</v>
      </c>
      <c r="U631" s="620">
        <v>1.4968181818181816</v>
      </c>
      <c r="V631" s="143"/>
      <c r="W631" s="114"/>
      <c r="X631" s="620">
        <v>1.4000000000000001</v>
      </c>
      <c r="Y631" s="62" t="s">
        <v>81</v>
      </c>
      <c r="Z631" s="116"/>
      <c r="AA631" s="495"/>
      <c r="AB631" s="78"/>
      <c r="AC631" s="539" t="s">
        <v>81</v>
      </c>
      <c r="AD631" s="78" t="s">
        <v>81</v>
      </c>
      <c r="AE631" s="78"/>
      <c r="AF631" s="2" t="s">
        <v>81</v>
      </c>
    </row>
    <row r="632" spans="1:32" ht="28.5">
      <c r="A632" s="261">
        <v>9100</v>
      </c>
      <c r="B632" s="239" t="s">
        <v>83</v>
      </c>
      <c r="C632" s="240" t="s">
        <v>567</v>
      </c>
      <c r="D632" s="263"/>
      <c r="E632" s="264"/>
      <c r="F632" s="265"/>
      <c r="G632" s="266"/>
      <c r="H632" s="267"/>
      <c r="I632" s="267"/>
      <c r="J632" s="268"/>
      <c r="K632" s="268"/>
      <c r="L632" s="263"/>
      <c r="M632" s="268"/>
      <c r="N632" s="419" t="s">
        <v>81</v>
      </c>
      <c r="O632" s="425" t="s">
        <v>81</v>
      </c>
      <c r="P632" s="263"/>
      <c r="Q632" s="554">
        <v>6.6667000000000004E-2</v>
      </c>
      <c r="R632" s="553">
        <v>643.79999999999995</v>
      </c>
      <c r="S632" s="561"/>
      <c r="T632" s="429" t="s">
        <v>81</v>
      </c>
      <c r="U632" s="620">
        <v>2.9936363636363632</v>
      </c>
      <c r="V632" s="267"/>
      <c r="W632" s="267"/>
      <c r="X632" s="620">
        <v>1.866676</v>
      </c>
      <c r="Y632" s="440" t="s">
        <v>81</v>
      </c>
      <c r="Z632" s="459"/>
      <c r="AA632" s="472"/>
      <c r="AB632" s="523"/>
      <c r="AC632" s="538" t="s">
        <v>81</v>
      </c>
      <c r="AD632" s="523" t="s">
        <v>81</v>
      </c>
      <c r="AE632" s="523"/>
      <c r="AF632" s="2">
        <v>9100</v>
      </c>
    </row>
    <row r="633" spans="1:32" ht="15">
      <c r="A633" s="164"/>
      <c r="B633" s="241"/>
      <c r="C633" s="90"/>
      <c r="D633" s="138"/>
      <c r="E633" s="112"/>
      <c r="F633" s="120"/>
      <c r="G633" s="141"/>
      <c r="H633" s="114"/>
      <c r="I633" s="114"/>
      <c r="J633" s="599"/>
      <c r="K633" s="89"/>
      <c r="L633" s="90"/>
      <c r="M633" s="269"/>
      <c r="N633" s="106" t="s">
        <v>81</v>
      </c>
      <c r="O633" s="424" t="s">
        <v>81</v>
      </c>
      <c r="P633" s="89"/>
      <c r="Q633" s="554">
        <v>0.1</v>
      </c>
      <c r="R633" s="553">
        <v>574.20000000000005</v>
      </c>
      <c r="S633" s="65"/>
      <c r="T633" s="115" t="s">
        <v>81</v>
      </c>
      <c r="U633" s="620">
        <v>2.7018181818181821</v>
      </c>
      <c r="V633" s="114"/>
      <c r="W633" s="114"/>
      <c r="X633" s="620">
        <v>2.8000000000000003</v>
      </c>
      <c r="Y633" s="62" t="s">
        <v>81</v>
      </c>
      <c r="Z633" s="116"/>
      <c r="AA633" s="163"/>
      <c r="AB633" s="90"/>
      <c r="AC633" s="539" t="s">
        <v>81</v>
      </c>
      <c r="AD633" s="78" t="s">
        <v>81</v>
      </c>
      <c r="AE633" s="78"/>
      <c r="AF633" s="2" t="s">
        <v>81</v>
      </c>
    </row>
    <row r="634" spans="1:32" ht="45">
      <c r="A634" s="193">
        <v>9101</v>
      </c>
      <c r="B634" s="243" t="s">
        <v>83</v>
      </c>
      <c r="C634" s="245" t="s">
        <v>568</v>
      </c>
      <c r="D634" s="328">
        <v>2.5</v>
      </c>
      <c r="E634" s="271">
        <v>39000</v>
      </c>
      <c r="F634" s="282">
        <v>63</v>
      </c>
      <c r="G634" s="314">
        <v>25</v>
      </c>
      <c r="H634" s="582">
        <v>21</v>
      </c>
      <c r="I634" s="582">
        <v>31</v>
      </c>
      <c r="J634" s="329">
        <v>250</v>
      </c>
      <c r="K634" s="275" t="s">
        <v>24</v>
      </c>
      <c r="L634" s="403">
        <v>12</v>
      </c>
      <c r="M634" s="329">
        <v>5000</v>
      </c>
      <c r="N634" s="420">
        <v>0.1</v>
      </c>
      <c r="O634" s="423">
        <v>0.65</v>
      </c>
      <c r="P634" s="403">
        <v>82</v>
      </c>
      <c r="Q634" s="554">
        <v>0.05</v>
      </c>
      <c r="R634" s="553">
        <v>1914</v>
      </c>
      <c r="S634" s="84">
        <v>574</v>
      </c>
      <c r="T634" s="430">
        <v>4325.8</v>
      </c>
      <c r="U634" s="620">
        <v>15.806666666666667</v>
      </c>
      <c r="V634" s="582">
        <v>5.07</v>
      </c>
      <c r="W634" s="304"/>
      <c r="X634" s="620">
        <v>1.4000000000000001</v>
      </c>
      <c r="Y634" s="448">
        <v>5.07</v>
      </c>
      <c r="Z634" s="460"/>
      <c r="AA634" s="484">
        <v>24.610520000000001</v>
      </c>
      <c r="AB634" s="524">
        <v>25</v>
      </c>
      <c r="AC634" s="540">
        <v>78</v>
      </c>
      <c r="AD634" s="524" t="s">
        <v>229</v>
      </c>
      <c r="AE634" s="524">
        <v>0</v>
      </c>
      <c r="AF634" s="2">
        <v>9101</v>
      </c>
    </row>
    <row r="635" spans="1:32" ht="45">
      <c r="A635" s="164">
        <v>9102</v>
      </c>
      <c r="B635" s="244" t="s">
        <v>83</v>
      </c>
      <c r="C635" s="247" t="s">
        <v>569</v>
      </c>
      <c r="D635" s="172">
        <v>1.8</v>
      </c>
      <c r="E635" s="112">
        <v>56000</v>
      </c>
      <c r="F635" s="120">
        <v>61</v>
      </c>
      <c r="G635" s="226">
        <v>34</v>
      </c>
      <c r="H635" s="143">
        <v>29</v>
      </c>
      <c r="I635" s="143">
        <v>43</v>
      </c>
      <c r="J635" s="313">
        <v>250</v>
      </c>
      <c r="K635" s="5" t="s">
        <v>24</v>
      </c>
      <c r="L635" s="85">
        <v>12</v>
      </c>
      <c r="M635" s="313">
        <v>5000</v>
      </c>
      <c r="N635" s="106">
        <v>0.1</v>
      </c>
      <c r="O635" s="424">
        <v>0.6</v>
      </c>
      <c r="P635" s="85">
        <v>107</v>
      </c>
      <c r="Q635" s="554"/>
      <c r="R635" s="553" t="s">
        <v>81</v>
      </c>
      <c r="S635" s="59">
        <v>749</v>
      </c>
      <c r="T635" s="115">
        <v>6136.2</v>
      </c>
      <c r="U635" s="620"/>
      <c r="V635" s="143">
        <v>6.72</v>
      </c>
      <c r="W635" s="114"/>
      <c r="X635" s="620"/>
      <c r="Y635" s="67">
        <v>6.72</v>
      </c>
      <c r="Z635" s="116"/>
      <c r="AA635" s="163">
        <v>34.391280000000002</v>
      </c>
      <c r="AB635" s="78">
        <v>35</v>
      </c>
      <c r="AC635" s="539">
        <v>112</v>
      </c>
      <c r="AD635" s="78" t="s">
        <v>229</v>
      </c>
      <c r="AE635" s="78">
        <v>0</v>
      </c>
      <c r="AF635" s="2">
        <v>9102</v>
      </c>
    </row>
    <row r="636" spans="1:32" ht="45">
      <c r="A636" s="193">
        <v>9103</v>
      </c>
      <c r="B636" s="243" t="s">
        <v>83</v>
      </c>
      <c r="C636" s="245" t="s">
        <v>570</v>
      </c>
      <c r="D636" s="328">
        <v>1.3</v>
      </c>
      <c r="E636" s="271">
        <v>66000</v>
      </c>
      <c r="F636" s="282">
        <v>53</v>
      </c>
      <c r="G636" s="314">
        <v>41</v>
      </c>
      <c r="H636" s="582">
        <v>34</v>
      </c>
      <c r="I636" s="582">
        <v>51</v>
      </c>
      <c r="J636" s="329">
        <v>250</v>
      </c>
      <c r="K636" s="275" t="s">
        <v>24</v>
      </c>
      <c r="L636" s="403">
        <v>12</v>
      </c>
      <c r="M636" s="329">
        <v>5000</v>
      </c>
      <c r="N636" s="420">
        <v>0.1</v>
      </c>
      <c r="O636" s="423">
        <v>0.6</v>
      </c>
      <c r="P636" s="403">
        <v>130</v>
      </c>
      <c r="Q636" s="552"/>
      <c r="R636" s="553" t="s">
        <v>81</v>
      </c>
      <c r="S636" s="84">
        <v>910</v>
      </c>
      <c r="T636" s="430">
        <v>7259.2</v>
      </c>
      <c r="U636" s="614"/>
      <c r="V636" s="582">
        <v>7.919999999999999</v>
      </c>
      <c r="W636" s="304"/>
      <c r="X636" s="614"/>
      <c r="Y636" s="448">
        <v>7.919999999999999</v>
      </c>
      <c r="Z636" s="460"/>
      <c r="AA636" s="484">
        <v>40.652480000000004</v>
      </c>
      <c r="AB636" s="524">
        <v>45</v>
      </c>
      <c r="AC636" s="540">
        <v>132</v>
      </c>
      <c r="AD636" s="524" t="s">
        <v>229</v>
      </c>
      <c r="AE636" s="524">
        <v>0</v>
      </c>
      <c r="AF636" s="2">
        <v>9103</v>
      </c>
    </row>
    <row r="637" spans="1:32" ht="30">
      <c r="A637" s="164">
        <v>9105</v>
      </c>
      <c r="B637" s="244" t="s">
        <v>83</v>
      </c>
      <c r="C637" s="247" t="s">
        <v>571</v>
      </c>
      <c r="D637" s="172">
        <v>2.5</v>
      </c>
      <c r="E637" s="112">
        <v>52000</v>
      </c>
      <c r="F637" s="120">
        <v>70</v>
      </c>
      <c r="G637" s="226">
        <v>28</v>
      </c>
      <c r="H637" s="143">
        <v>24</v>
      </c>
      <c r="I637" s="143">
        <v>35</v>
      </c>
      <c r="J637" s="313">
        <v>250</v>
      </c>
      <c r="K637" s="5" t="s">
        <v>24</v>
      </c>
      <c r="L637" s="85">
        <v>15</v>
      </c>
      <c r="M637" s="313">
        <v>5000</v>
      </c>
      <c r="N637" s="106">
        <v>0.1</v>
      </c>
      <c r="O637" s="424">
        <v>0.6</v>
      </c>
      <c r="P637" s="85">
        <v>82</v>
      </c>
      <c r="Q637" s="554"/>
      <c r="R637" s="553" t="s">
        <v>81</v>
      </c>
      <c r="S637" s="59">
        <v>574</v>
      </c>
      <c r="T637" s="115">
        <v>4796.3999999999996</v>
      </c>
      <c r="U637" s="615"/>
      <c r="V637" s="143">
        <v>6.24</v>
      </c>
      <c r="W637" s="114"/>
      <c r="X637" s="615"/>
      <c r="Y637" s="67">
        <v>6.24</v>
      </c>
      <c r="Z637" s="116"/>
      <c r="AA637" s="163">
        <v>27.968159999999997</v>
      </c>
      <c r="AB637" s="78">
        <v>25</v>
      </c>
      <c r="AC637" s="539">
        <v>104</v>
      </c>
      <c r="AD637" s="78" t="s">
        <v>229</v>
      </c>
      <c r="AE637" s="78">
        <v>0</v>
      </c>
      <c r="AF637" s="2">
        <v>9105</v>
      </c>
    </row>
    <row r="638" spans="1:32" ht="30">
      <c r="A638" s="193">
        <v>9106</v>
      </c>
      <c r="B638" s="243" t="s">
        <v>83</v>
      </c>
      <c r="C638" s="245" t="s">
        <v>572</v>
      </c>
      <c r="D638" s="328">
        <v>1.8</v>
      </c>
      <c r="E638" s="271">
        <v>84000</v>
      </c>
      <c r="F638" s="282">
        <v>76</v>
      </c>
      <c r="G638" s="314">
        <v>42</v>
      </c>
      <c r="H638" s="582">
        <v>35</v>
      </c>
      <c r="I638" s="582">
        <v>53</v>
      </c>
      <c r="J638" s="329">
        <v>250</v>
      </c>
      <c r="K638" s="275" t="s">
        <v>24</v>
      </c>
      <c r="L638" s="403">
        <v>15</v>
      </c>
      <c r="M638" s="329">
        <v>5000</v>
      </c>
      <c r="N638" s="420">
        <v>0.1</v>
      </c>
      <c r="O638" s="423">
        <v>0.45</v>
      </c>
      <c r="P638" s="403">
        <v>107</v>
      </c>
      <c r="Q638" s="554">
        <v>0.05</v>
      </c>
      <c r="R638" s="553">
        <v>3480</v>
      </c>
      <c r="S638" s="84">
        <v>749</v>
      </c>
      <c r="T638" s="430">
        <v>7569.8</v>
      </c>
      <c r="U638" s="620">
        <v>20.67</v>
      </c>
      <c r="V638" s="582">
        <v>7.5600000000000005</v>
      </c>
      <c r="W638" s="304"/>
      <c r="X638" s="620">
        <v>1.4000000000000001</v>
      </c>
      <c r="Y638" s="448">
        <v>7.5600000000000005</v>
      </c>
      <c r="Z638" s="460"/>
      <c r="AA638" s="484">
        <v>41.62312</v>
      </c>
      <c r="AB638" s="524">
        <v>35</v>
      </c>
      <c r="AC638" s="540">
        <v>168</v>
      </c>
      <c r="AD638" s="524" t="s">
        <v>229</v>
      </c>
      <c r="AE638" s="524">
        <v>0</v>
      </c>
      <c r="AF638" s="2">
        <v>9106</v>
      </c>
    </row>
    <row r="639" spans="1:32" ht="30">
      <c r="A639" s="164">
        <v>9107</v>
      </c>
      <c r="B639" s="244" t="s">
        <v>83</v>
      </c>
      <c r="C639" s="247" t="s">
        <v>573</v>
      </c>
      <c r="D639" s="172">
        <v>1.3</v>
      </c>
      <c r="E639" s="112">
        <v>126000</v>
      </c>
      <c r="F639" s="120">
        <v>77</v>
      </c>
      <c r="G639" s="226">
        <v>59</v>
      </c>
      <c r="H639" s="143">
        <v>49</v>
      </c>
      <c r="I639" s="143">
        <v>75</v>
      </c>
      <c r="J639" s="313">
        <v>250</v>
      </c>
      <c r="K639" s="5" t="s">
        <v>24</v>
      </c>
      <c r="L639" s="85">
        <v>15</v>
      </c>
      <c r="M639" s="313">
        <v>5000</v>
      </c>
      <c r="N639" s="106">
        <v>0.1</v>
      </c>
      <c r="O639" s="424">
        <v>0.35</v>
      </c>
      <c r="P639" s="85">
        <v>130</v>
      </c>
      <c r="Q639" s="554">
        <v>0.05</v>
      </c>
      <c r="R639" s="553">
        <v>5046</v>
      </c>
      <c r="S639" s="59">
        <v>910</v>
      </c>
      <c r="T639" s="115">
        <v>11141.2</v>
      </c>
      <c r="U639" s="620">
        <v>29.555</v>
      </c>
      <c r="V639" s="143">
        <v>8.8199999999999985</v>
      </c>
      <c r="W639" s="114"/>
      <c r="X639" s="620">
        <v>1.4000000000000001</v>
      </c>
      <c r="Y639" s="67">
        <v>8.8199999999999985</v>
      </c>
      <c r="Z639" s="116"/>
      <c r="AA639" s="163">
        <v>58.72328000000001</v>
      </c>
      <c r="AB639" s="78">
        <v>45</v>
      </c>
      <c r="AC639" s="539">
        <v>252</v>
      </c>
      <c r="AD639" s="78" t="s">
        <v>229</v>
      </c>
      <c r="AE639" s="78">
        <v>0</v>
      </c>
      <c r="AF639" s="2">
        <v>9107</v>
      </c>
    </row>
    <row r="640" spans="1:32" ht="15">
      <c r="A640" s="164"/>
      <c r="B640" s="241"/>
      <c r="C640" s="90"/>
      <c r="D640" s="138"/>
      <c r="E640" s="112"/>
      <c r="F640" s="120"/>
      <c r="G640" s="141"/>
      <c r="H640" s="143"/>
      <c r="I640" s="143"/>
      <c r="J640" s="331"/>
      <c r="K640" s="89"/>
      <c r="L640" s="90"/>
      <c r="M640" s="313"/>
      <c r="N640" s="106"/>
      <c r="O640" s="424" t="s">
        <v>81</v>
      </c>
      <c r="P640" s="89"/>
      <c r="Q640" s="554">
        <v>0.05</v>
      </c>
      <c r="R640" s="553">
        <v>5916</v>
      </c>
      <c r="S640" s="59"/>
      <c r="T640" s="115" t="s">
        <v>81</v>
      </c>
      <c r="U640" s="620">
        <v>34.81</v>
      </c>
      <c r="V640" s="143"/>
      <c r="W640" s="114"/>
      <c r="X640" s="620">
        <v>1.4000000000000001</v>
      </c>
      <c r="Y640" s="62" t="s">
        <v>81</v>
      </c>
      <c r="Z640" s="116"/>
      <c r="AA640" s="163"/>
      <c r="AB640" s="90"/>
      <c r="AC640" s="539" t="s">
        <v>81</v>
      </c>
      <c r="AD640" s="78" t="s">
        <v>81</v>
      </c>
      <c r="AE640" s="78"/>
      <c r="AF640" s="2" t="s">
        <v>81</v>
      </c>
    </row>
    <row r="641" spans="1:32" ht="28.5">
      <c r="A641" s="261">
        <v>9120</v>
      </c>
      <c r="B641" s="239" t="s">
        <v>83</v>
      </c>
      <c r="C641" s="240" t="s">
        <v>574</v>
      </c>
      <c r="D641" s="263"/>
      <c r="E641" s="264"/>
      <c r="F641" s="265"/>
      <c r="G641" s="266"/>
      <c r="H641" s="267"/>
      <c r="I641" s="267"/>
      <c r="J641" s="268"/>
      <c r="K641" s="268"/>
      <c r="L641" s="263"/>
      <c r="M641" s="268"/>
      <c r="N641" s="419" t="s">
        <v>81</v>
      </c>
      <c r="O641" s="425" t="s">
        <v>81</v>
      </c>
      <c r="P641" s="263"/>
      <c r="Q641" s="554">
        <v>0.05</v>
      </c>
      <c r="R641" s="553">
        <v>247.2</v>
      </c>
      <c r="S641" s="561"/>
      <c r="T641" s="429" t="s">
        <v>81</v>
      </c>
      <c r="U641" s="620">
        <v>2.0709999999999997</v>
      </c>
      <c r="V641" s="267"/>
      <c r="W641" s="267"/>
      <c r="X641" s="620">
        <v>1.4000000000000001</v>
      </c>
      <c r="Y641" s="440" t="s">
        <v>81</v>
      </c>
      <c r="Z641" s="459"/>
      <c r="AA641" s="472"/>
      <c r="AB641" s="523"/>
      <c r="AC641" s="538" t="s">
        <v>81</v>
      </c>
      <c r="AD641" s="523" t="s">
        <v>81</v>
      </c>
      <c r="AE641" s="523"/>
      <c r="AF641" s="2">
        <v>9120</v>
      </c>
    </row>
    <row r="642" spans="1:32" ht="15">
      <c r="A642" s="90"/>
      <c r="B642" s="241"/>
      <c r="C642" s="90"/>
      <c r="D642" s="138"/>
      <c r="E642" s="112"/>
      <c r="F642" s="120"/>
      <c r="G642" s="141"/>
      <c r="H642" s="143"/>
      <c r="I642" s="143"/>
      <c r="J642" s="331"/>
      <c r="K642" s="89"/>
      <c r="L642" s="90"/>
      <c r="M642" s="412"/>
      <c r="N642" s="106" t="s">
        <v>81</v>
      </c>
      <c r="O642" s="424" t="s">
        <v>81</v>
      </c>
      <c r="P642" s="89"/>
      <c r="Q642" s="554">
        <v>0.05</v>
      </c>
      <c r="R642" s="553">
        <v>3955.2</v>
      </c>
      <c r="S642" s="59"/>
      <c r="T642" s="115" t="s">
        <v>81</v>
      </c>
      <c r="U642" s="620">
        <v>23.125999999999998</v>
      </c>
      <c r="V642" s="143"/>
      <c r="W642" s="114"/>
      <c r="X642" s="620">
        <v>1.4000000000000001</v>
      </c>
      <c r="Y642" s="62" t="s">
        <v>81</v>
      </c>
      <c r="Z642" s="116"/>
      <c r="AA642" s="163"/>
      <c r="AB642" s="90"/>
      <c r="AC642" s="539" t="s">
        <v>81</v>
      </c>
      <c r="AD642" s="78" t="s">
        <v>81</v>
      </c>
      <c r="AE642" s="78"/>
      <c r="AF642" s="2" t="s">
        <v>81</v>
      </c>
    </row>
    <row r="643" spans="1:32" ht="30">
      <c r="A643" s="242">
        <v>9121</v>
      </c>
      <c r="B643" s="243" t="s">
        <v>83</v>
      </c>
      <c r="C643" s="243" t="s">
        <v>575</v>
      </c>
      <c r="D643" s="332">
        <v>60</v>
      </c>
      <c r="E643" s="271">
        <v>110000</v>
      </c>
      <c r="F643" s="282">
        <v>410</v>
      </c>
      <c r="G643" s="357">
        <v>6.9</v>
      </c>
      <c r="H643" s="594">
        <v>6.6</v>
      </c>
      <c r="I643" s="594">
        <v>7.4</v>
      </c>
      <c r="J643" s="358">
        <v>8000</v>
      </c>
      <c r="K643" s="275" t="s">
        <v>24</v>
      </c>
      <c r="L643" s="403">
        <v>12</v>
      </c>
      <c r="M643" s="358">
        <v>150000</v>
      </c>
      <c r="N643" s="420">
        <v>0.1</v>
      </c>
      <c r="O643" s="423">
        <v>0.65</v>
      </c>
      <c r="P643" s="403">
        <v>63</v>
      </c>
      <c r="Q643" s="554">
        <v>0.05</v>
      </c>
      <c r="R643" s="553">
        <v>7333.6</v>
      </c>
      <c r="S643" s="84">
        <v>441</v>
      </c>
      <c r="T643" s="430">
        <v>11023</v>
      </c>
      <c r="U643" s="620">
        <v>41.303000000000004</v>
      </c>
      <c r="V643" s="594">
        <v>0.47666666666666663</v>
      </c>
      <c r="W643" s="594">
        <v>4.4450000000000003</v>
      </c>
      <c r="X643" s="620">
        <v>1.4000000000000001</v>
      </c>
      <c r="Y643" s="449">
        <v>4.9216666666666669</v>
      </c>
      <c r="Z643" s="460">
        <v>415.76974999999999</v>
      </c>
      <c r="AA643" s="490">
        <v>6.9294958333333332</v>
      </c>
      <c r="AB643" s="524"/>
      <c r="AC643" s="540">
        <v>220</v>
      </c>
      <c r="AD643" s="524" t="s">
        <v>69</v>
      </c>
      <c r="AE643" s="524">
        <v>0</v>
      </c>
      <c r="AF643" s="2">
        <v>9121</v>
      </c>
    </row>
    <row r="644" spans="1:32" ht="30">
      <c r="A644" s="12">
        <v>9122</v>
      </c>
      <c r="B644" s="259" t="s">
        <v>83</v>
      </c>
      <c r="C644" s="244" t="s">
        <v>576</v>
      </c>
      <c r="D644" s="174">
        <v>220</v>
      </c>
      <c r="E644" s="112">
        <v>34000</v>
      </c>
      <c r="F644" s="120">
        <v>143</v>
      </c>
      <c r="G644" s="231">
        <v>0.65</v>
      </c>
      <c r="H644" s="175">
        <v>0.56999999999999995</v>
      </c>
      <c r="I644" s="175">
        <v>0.78</v>
      </c>
      <c r="J644" s="359">
        <v>10000</v>
      </c>
      <c r="K644" s="5" t="s">
        <v>24</v>
      </c>
      <c r="L644" s="85">
        <v>12</v>
      </c>
      <c r="M644" s="359">
        <v>150000</v>
      </c>
      <c r="N644" s="106">
        <v>0.1</v>
      </c>
      <c r="O644" s="424">
        <v>0.7</v>
      </c>
      <c r="P644" s="85">
        <v>47</v>
      </c>
      <c r="Q644" s="554">
        <v>0.05</v>
      </c>
      <c r="R644" s="553">
        <v>10547.2</v>
      </c>
      <c r="S644" s="59">
        <v>329</v>
      </c>
      <c r="T644" s="115">
        <v>3599.8</v>
      </c>
      <c r="U644" s="620">
        <v>58.566000000000003</v>
      </c>
      <c r="V644" s="175">
        <v>0.15866666666666665</v>
      </c>
      <c r="W644" s="175">
        <v>6.9798857142857135E-2</v>
      </c>
      <c r="X644" s="620">
        <v>1.4000000000000001</v>
      </c>
      <c r="Y644" s="176">
        <v>0.22846552380952379</v>
      </c>
      <c r="Z644" s="116">
        <v>142.40381676190478</v>
      </c>
      <c r="AA644" s="500">
        <v>0.64729007619047629</v>
      </c>
      <c r="AB644" s="78"/>
      <c r="AC644" s="539">
        <v>68</v>
      </c>
      <c r="AD644" s="78" t="s">
        <v>577</v>
      </c>
      <c r="AE644" s="78">
        <v>0</v>
      </c>
      <c r="AF644" s="2">
        <v>9122</v>
      </c>
    </row>
    <row r="645" spans="1:32" ht="45">
      <c r="A645" s="242">
        <v>9123</v>
      </c>
      <c r="B645" s="243" t="s">
        <v>83</v>
      </c>
      <c r="C645" s="243" t="s">
        <v>578</v>
      </c>
      <c r="D645" s="360">
        <v>50</v>
      </c>
      <c r="E645" s="271">
        <v>16000</v>
      </c>
      <c r="F645" s="282">
        <v>65</v>
      </c>
      <c r="G645" s="361">
        <v>1.3</v>
      </c>
      <c r="H645" s="600">
        <v>1.1000000000000001</v>
      </c>
      <c r="I645" s="600">
        <v>1.6</v>
      </c>
      <c r="J645" s="362">
        <v>2000</v>
      </c>
      <c r="K645" s="275" t="s">
        <v>24</v>
      </c>
      <c r="L645" s="403">
        <v>12</v>
      </c>
      <c r="M645" s="362">
        <v>35000</v>
      </c>
      <c r="N645" s="420">
        <v>0.1</v>
      </c>
      <c r="O645" s="423">
        <v>0.7</v>
      </c>
      <c r="P645" s="403">
        <v>12</v>
      </c>
      <c r="Q645" s="554"/>
      <c r="R645" s="553" t="s">
        <v>81</v>
      </c>
      <c r="S645" s="84">
        <v>84</v>
      </c>
      <c r="T645" s="430">
        <v>1623.2</v>
      </c>
      <c r="U645" s="620"/>
      <c r="V645" s="600">
        <v>0.31999999999999995</v>
      </c>
      <c r="W645" s="600">
        <v>5.0112000000000004E-2</v>
      </c>
      <c r="X645" s="620"/>
      <c r="Y645" s="451">
        <v>0.37011199999999994</v>
      </c>
      <c r="Z645" s="460">
        <v>64.994159999999994</v>
      </c>
      <c r="AA645" s="501">
        <v>1.2998832</v>
      </c>
      <c r="AB645" s="524"/>
      <c r="AC645" s="540">
        <v>32</v>
      </c>
      <c r="AD645" s="524" t="s">
        <v>579</v>
      </c>
      <c r="AE645" s="524">
        <v>0</v>
      </c>
      <c r="AF645" s="2">
        <v>9123</v>
      </c>
    </row>
    <row r="646" spans="1:32" ht="45">
      <c r="A646" s="12">
        <v>9124</v>
      </c>
      <c r="B646" s="259" t="s">
        <v>83</v>
      </c>
      <c r="C646" s="247" t="s">
        <v>580</v>
      </c>
      <c r="D646" s="133">
        <v>25</v>
      </c>
      <c r="E646" s="112">
        <v>56000</v>
      </c>
      <c r="F646" s="120">
        <v>125</v>
      </c>
      <c r="G646" s="232">
        <v>5</v>
      </c>
      <c r="H646" s="177">
        <v>4.4000000000000004</v>
      </c>
      <c r="I646" s="177">
        <v>6</v>
      </c>
      <c r="J646" s="363">
        <v>2000</v>
      </c>
      <c r="K646" s="5" t="s">
        <v>24</v>
      </c>
      <c r="L646" s="85">
        <v>12</v>
      </c>
      <c r="M646" s="363">
        <v>30000</v>
      </c>
      <c r="N646" s="106">
        <v>0.1</v>
      </c>
      <c r="O646" s="424">
        <v>0.5</v>
      </c>
      <c r="P646" s="85">
        <v>39</v>
      </c>
      <c r="Q646" s="552"/>
      <c r="R646" s="553" t="s">
        <v>81</v>
      </c>
      <c r="S646" s="59">
        <v>273</v>
      </c>
      <c r="T646" s="115">
        <v>5660.2</v>
      </c>
      <c r="U646" s="614"/>
      <c r="V646" s="177">
        <v>0.93333333333333335</v>
      </c>
      <c r="W646" s="177">
        <v>0.77313046153846154</v>
      </c>
      <c r="X646" s="614"/>
      <c r="Y646" s="178">
        <v>1.7064637948717949</v>
      </c>
      <c r="Z646" s="116">
        <v>124.75550435897435</v>
      </c>
      <c r="AA646" s="179">
        <v>4.9902201743589742</v>
      </c>
      <c r="AB646" s="78"/>
      <c r="AC646" s="539">
        <v>112</v>
      </c>
      <c r="AD646" s="78" t="s">
        <v>579</v>
      </c>
      <c r="AE646" s="78">
        <v>0</v>
      </c>
      <c r="AF646" s="2">
        <v>9124</v>
      </c>
    </row>
    <row r="647" spans="1:32" ht="45">
      <c r="A647" s="242">
        <v>9125</v>
      </c>
      <c r="B647" s="243" t="s">
        <v>83</v>
      </c>
      <c r="C647" s="245" t="s">
        <v>581</v>
      </c>
      <c r="D647" s="360">
        <v>25</v>
      </c>
      <c r="E647" s="271">
        <v>65000</v>
      </c>
      <c r="F647" s="282">
        <v>130</v>
      </c>
      <c r="G647" s="361">
        <v>5.2</v>
      </c>
      <c r="H647" s="600"/>
      <c r="I647" s="600">
        <v>6.3</v>
      </c>
      <c r="J647" s="362">
        <v>2500</v>
      </c>
      <c r="K647" s="275" t="s">
        <v>24</v>
      </c>
      <c r="L647" s="403">
        <v>12</v>
      </c>
      <c r="M647" s="362">
        <v>30000</v>
      </c>
      <c r="N647" s="420">
        <v>0</v>
      </c>
      <c r="O647" s="423">
        <v>0.55000000000000004</v>
      </c>
      <c r="P647" s="403">
        <v>39</v>
      </c>
      <c r="Q647" s="554"/>
      <c r="R647" s="553" t="s">
        <v>81</v>
      </c>
      <c r="S647" s="84">
        <v>273</v>
      </c>
      <c r="T647" s="430">
        <v>6989.666666666667</v>
      </c>
      <c r="U647" s="620"/>
      <c r="V647" s="600">
        <v>1.1916666666666667</v>
      </c>
      <c r="W647" s="600">
        <v>0.77313046153846154</v>
      </c>
      <c r="X647" s="620"/>
      <c r="Y647" s="451">
        <v>1.9647971282051282</v>
      </c>
      <c r="Z647" s="460">
        <v>130.91825435897437</v>
      </c>
      <c r="AA647" s="501">
        <v>5.2367301743589749</v>
      </c>
      <c r="AB647" s="524"/>
      <c r="AC647" s="540">
        <v>130</v>
      </c>
      <c r="AD647" s="524" t="s">
        <v>579</v>
      </c>
      <c r="AE647" s="524">
        <v>0</v>
      </c>
      <c r="AF647" s="2">
        <v>9125</v>
      </c>
    </row>
    <row r="648" spans="1:32" ht="30">
      <c r="A648" s="12">
        <v>9126</v>
      </c>
      <c r="B648" s="259" t="s">
        <v>83</v>
      </c>
      <c r="C648" s="247" t="s">
        <v>582</v>
      </c>
      <c r="D648" s="133">
        <v>20</v>
      </c>
      <c r="E648" s="112">
        <v>65000</v>
      </c>
      <c r="F648" s="120">
        <v>140</v>
      </c>
      <c r="G648" s="232">
        <v>7</v>
      </c>
      <c r="H648" s="177">
        <v>6.1</v>
      </c>
      <c r="I648" s="177">
        <v>8.5</v>
      </c>
      <c r="J648" s="363">
        <v>1700</v>
      </c>
      <c r="K648" s="5" t="s">
        <v>24</v>
      </c>
      <c r="L648" s="85">
        <v>12</v>
      </c>
      <c r="M648" s="363">
        <v>30000</v>
      </c>
      <c r="N648" s="106">
        <v>0.1</v>
      </c>
      <c r="O648" s="424">
        <v>0.65</v>
      </c>
      <c r="P648" s="85">
        <v>54</v>
      </c>
      <c r="Q648" s="559">
        <v>2.5000000000000001E-3</v>
      </c>
      <c r="R648" s="553">
        <v>10616.6</v>
      </c>
      <c r="S648" s="59">
        <v>378</v>
      </c>
      <c r="T648" s="115">
        <v>6731</v>
      </c>
      <c r="U648" s="621">
        <v>1.4094500000000001</v>
      </c>
      <c r="V648" s="177">
        <v>1.4083333333333332</v>
      </c>
      <c r="W648" s="177">
        <v>1.0131696000000001</v>
      </c>
      <c r="X648" s="621">
        <v>7.0000000000000007E-2</v>
      </c>
      <c r="Y648" s="178">
        <v>2.4215029333333336</v>
      </c>
      <c r="Z648" s="116">
        <v>140.38012335686278</v>
      </c>
      <c r="AA648" s="179">
        <v>7.0190061678431386</v>
      </c>
      <c r="AB648" s="78"/>
      <c r="AC648" s="539">
        <v>230</v>
      </c>
      <c r="AD648" s="78" t="s">
        <v>579</v>
      </c>
      <c r="AE648" s="78">
        <v>0</v>
      </c>
      <c r="AF648" s="2">
        <v>9126</v>
      </c>
    </row>
    <row r="649" spans="1:32" ht="45">
      <c r="A649" s="242">
        <v>9127</v>
      </c>
      <c r="B649" s="243" t="s">
        <v>83</v>
      </c>
      <c r="C649" s="245" t="s">
        <v>583</v>
      </c>
      <c r="D649" s="360">
        <v>20</v>
      </c>
      <c r="E649" s="271">
        <v>70000</v>
      </c>
      <c r="F649" s="282">
        <v>138</v>
      </c>
      <c r="G649" s="361">
        <v>6.9</v>
      </c>
      <c r="H649" s="600">
        <v>6.1</v>
      </c>
      <c r="I649" s="600">
        <v>8.1999999999999993</v>
      </c>
      <c r="J649" s="362">
        <v>2000</v>
      </c>
      <c r="K649" s="275" t="s">
        <v>24</v>
      </c>
      <c r="L649" s="403">
        <v>12</v>
      </c>
      <c r="M649" s="362">
        <v>30000</v>
      </c>
      <c r="N649" s="420">
        <v>0.1</v>
      </c>
      <c r="O649" s="423">
        <v>0.7</v>
      </c>
      <c r="P649" s="403">
        <v>54</v>
      </c>
      <c r="Q649" s="556">
        <v>2E-3</v>
      </c>
      <c r="R649" s="553">
        <v>3214.2</v>
      </c>
      <c r="S649" s="84">
        <v>378</v>
      </c>
      <c r="T649" s="430">
        <v>7212</v>
      </c>
      <c r="U649" s="625">
        <v>0.36091999999999996</v>
      </c>
      <c r="V649" s="600">
        <v>1.6333333333333333</v>
      </c>
      <c r="W649" s="600">
        <v>1.0131696000000001</v>
      </c>
      <c r="X649" s="625">
        <v>5.6000000000000001E-2</v>
      </c>
      <c r="Y649" s="451">
        <v>2.6465029333333332</v>
      </c>
      <c r="Z649" s="460">
        <v>137.55506453333334</v>
      </c>
      <c r="AA649" s="501">
        <v>6.877753226666667</v>
      </c>
      <c r="AB649" s="524"/>
      <c r="AC649" s="540">
        <v>240</v>
      </c>
      <c r="AD649" s="524" t="s">
        <v>579</v>
      </c>
      <c r="AE649" s="524">
        <v>0</v>
      </c>
      <c r="AF649" s="2">
        <v>9127</v>
      </c>
    </row>
    <row r="650" spans="1:32" ht="30">
      <c r="A650" s="12">
        <v>9128</v>
      </c>
      <c r="B650" s="259" t="s">
        <v>83</v>
      </c>
      <c r="C650" s="247" t="s">
        <v>584</v>
      </c>
      <c r="D650" s="180">
        <v>60</v>
      </c>
      <c r="E650" s="112">
        <v>168000</v>
      </c>
      <c r="F650" s="120">
        <v>410</v>
      </c>
      <c r="G650" s="233">
        <v>6.9</v>
      </c>
      <c r="H650" s="181">
        <v>5.9</v>
      </c>
      <c r="I650" s="181">
        <v>8.4</v>
      </c>
      <c r="J650" s="364">
        <v>4000</v>
      </c>
      <c r="K650" s="5" t="s">
        <v>24</v>
      </c>
      <c r="L650" s="85">
        <v>12</v>
      </c>
      <c r="M650" s="364">
        <v>70000</v>
      </c>
      <c r="N650" s="106">
        <v>0.1</v>
      </c>
      <c r="O650" s="424">
        <v>0.55000000000000004</v>
      </c>
      <c r="P650" s="85">
        <v>78</v>
      </c>
      <c r="Q650" s="556">
        <v>2E-3</v>
      </c>
      <c r="R650" s="553">
        <v>1558.4</v>
      </c>
      <c r="S650" s="59">
        <v>546</v>
      </c>
      <c r="T650" s="115">
        <v>16807.599999999999</v>
      </c>
      <c r="U650" s="626">
        <v>0.83720000000000006</v>
      </c>
      <c r="V650" s="181">
        <v>1.32</v>
      </c>
      <c r="W650" s="181">
        <v>0.72110769230769234</v>
      </c>
      <c r="X650" s="626">
        <v>5.6000000000000001E-2</v>
      </c>
      <c r="Y650" s="182">
        <v>2.0411076923076923</v>
      </c>
      <c r="Z650" s="116">
        <v>412.03850769230769</v>
      </c>
      <c r="AA650" s="502">
        <v>6.8673084615384612</v>
      </c>
      <c r="AB650" s="78"/>
      <c r="AC650" s="539">
        <v>436</v>
      </c>
      <c r="AD650" s="78" t="s">
        <v>585</v>
      </c>
      <c r="AE650" s="78">
        <v>0</v>
      </c>
      <c r="AF650" s="2">
        <v>9128</v>
      </c>
    </row>
    <row r="651" spans="1:32" ht="30">
      <c r="A651" s="242">
        <v>9129</v>
      </c>
      <c r="B651" s="243" t="s">
        <v>83</v>
      </c>
      <c r="C651" s="245" t="s">
        <v>586</v>
      </c>
      <c r="D651" s="365">
        <v>40</v>
      </c>
      <c r="E651" s="271">
        <v>195000</v>
      </c>
      <c r="F651" s="282">
        <v>400</v>
      </c>
      <c r="G651" s="366">
        <v>10</v>
      </c>
      <c r="H651" s="601">
        <v>9</v>
      </c>
      <c r="I651" s="601">
        <v>12.5</v>
      </c>
      <c r="J651" s="367">
        <v>3000</v>
      </c>
      <c r="K651" s="275" t="s">
        <v>24</v>
      </c>
      <c r="L651" s="403">
        <v>12</v>
      </c>
      <c r="M651" s="367">
        <v>60000</v>
      </c>
      <c r="N651" s="420">
        <v>0.1</v>
      </c>
      <c r="O651" s="423">
        <v>0.5</v>
      </c>
      <c r="P651" s="403">
        <v>93</v>
      </c>
      <c r="Q651" s="554">
        <v>0.02</v>
      </c>
      <c r="R651" s="553">
        <v>5357</v>
      </c>
      <c r="S651" s="84">
        <v>651</v>
      </c>
      <c r="T651" s="430">
        <v>19510</v>
      </c>
      <c r="U651" s="626">
        <v>2.87</v>
      </c>
      <c r="V651" s="601">
        <v>1.625</v>
      </c>
      <c r="W651" s="601">
        <v>1.1417538461538461</v>
      </c>
      <c r="X651" s="626">
        <v>0.56000000000000005</v>
      </c>
      <c r="Y651" s="452">
        <v>2.7667538461538461</v>
      </c>
      <c r="Z651" s="460">
        <v>407.88383589743592</v>
      </c>
      <c r="AA651" s="503">
        <v>10.197095897435897</v>
      </c>
      <c r="AB651" s="524"/>
      <c r="AC651" s="540">
        <v>490</v>
      </c>
      <c r="AD651" s="524" t="s">
        <v>585</v>
      </c>
      <c r="AE651" s="524">
        <v>0</v>
      </c>
      <c r="AF651" s="2">
        <v>9129</v>
      </c>
    </row>
    <row r="652" spans="1:32" ht="45">
      <c r="A652" s="12">
        <v>9130</v>
      </c>
      <c r="B652" s="259" t="s">
        <v>83</v>
      </c>
      <c r="C652" s="247" t="s">
        <v>587</v>
      </c>
      <c r="D652" s="133">
        <v>20</v>
      </c>
      <c r="E652" s="112">
        <v>107000</v>
      </c>
      <c r="F652" s="120">
        <v>260</v>
      </c>
      <c r="G652" s="232">
        <v>13</v>
      </c>
      <c r="H652" s="177">
        <v>12</v>
      </c>
      <c r="I652" s="177">
        <v>15</v>
      </c>
      <c r="J652" s="363">
        <v>2500</v>
      </c>
      <c r="K652" s="5" t="s">
        <v>24</v>
      </c>
      <c r="L652" s="85">
        <v>10</v>
      </c>
      <c r="M652" s="363">
        <v>30000</v>
      </c>
      <c r="N652" s="106">
        <v>0.1</v>
      </c>
      <c r="O652" s="424">
        <v>0.55000000000000004</v>
      </c>
      <c r="P652" s="85">
        <v>106</v>
      </c>
      <c r="Q652" s="554">
        <v>0.02</v>
      </c>
      <c r="R652" s="553">
        <v>6781.666666666667</v>
      </c>
      <c r="S652" s="59">
        <v>742</v>
      </c>
      <c r="T652" s="115">
        <v>12740.4</v>
      </c>
      <c r="U652" s="626">
        <v>2.8738666666666668</v>
      </c>
      <c r="V652" s="177">
        <v>1.9616666666666669</v>
      </c>
      <c r="W652" s="177">
        <v>4.9311304615384621</v>
      </c>
      <c r="X652" s="626">
        <v>0.56000000000000005</v>
      </c>
      <c r="Y652" s="178">
        <v>6.892797128205129</v>
      </c>
      <c r="Z652" s="116">
        <v>263.75705682051284</v>
      </c>
      <c r="AA652" s="179">
        <v>13.187852841025643</v>
      </c>
      <c r="AB652" s="78"/>
      <c r="AC652" s="539">
        <v>314</v>
      </c>
      <c r="AD652" s="78" t="s">
        <v>579</v>
      </c>
      <c r="AE652" s="78">
        <v>0</v>
      </c>
      <c r="AF652" s="2">
        <v>9130</v>
      </c>
    </row>
    <row r="653" spans="1:32" ht="45">
      <c r="A653" s="242">
        <v>9131</v>
      </c>
      <c r="B653" s="243" t="s">
        <v>83</v>
      </c>
      <c r="C653" s="243" t="s">
        <v>588</v>
      </c>
      <c r="D653" s="360">
        <v>45</v>
      </c>
      <c r="E653" s="271">
        <v>8300</v>
      </c>
      <c r="F653" s="282">
        <v>234</v>
      </c>
      <c r="G653" s="361">
        <v>5.2</v>
      </c>
      <c r="H653" s="600">
        <v>5.0999999999999996</v>
      </c>
      <c r="I653" s="600">
        <v>5.3</v>
      </c>
      <c r="J653" s="362">
        <v>2000</v>
      </c>
      <c r="K653" s="275" t="s">
        <v>24</v>
      </c>
      <c r="L653" s="403">
        <v>12</v>
      </c>
      <c r="M653" s="362">
        <v>35000</v>
      </c>
      <c r="N653" s="420">
        <v>0.1</v>
      </c>
      <c r="O653" s="423">
        <v>0.9</v>
      </c>
      <c r="P653" s="403">
        <v>12</v>
      </c>
      <c r="Q653" s="554">
        <v>0.02</v>
      </c>
      <c r="R653" s="553">
        <v>6331</v>
      </c>
      <c r="S653" s="84">
        <v>84</v>
      </c>
      <c r="T653" s="430">
        <v>882.46</v>
      </c>
      <c r="U653" s="626">
        <v>4.0817647058823532</v>
      </c>
      <c r="V653" s="600">
        <v>0.21342857142857144</v>
      </c>
      <c r="W653" s="600">
        <v>4.0303333333333331</v>
      </c>
      <c r="X653" s="626">
        <v>0.56000000000000005</v>
      </c>
      <c r="Y653" s="451">
        <v>4.2437619047619046</v>
      </c>
      <c r="Z653" s="460">
        <v>231.90709928571431</v>
      </c>
      <c r="AA653" s="501">
        <v>5.1534910952380955</v>
      </c>
      <c r="AB653" s="524"/>
      <c r="AC653" s="540">
        <v>16.600000000000001</v>
      </c>
      <c r="AD653" s="524" t="s">
        <v>579</v>
      </c>
      <c r="AE653" s="524">
        <v>0</v>
      </c>
      <c r="AF653" s="2">
        <v>9131</v>
      </c>
    </row>
    <row r="654" spans="1:32" ht="45">
      <c r="A654" s="12">
        <v>9132</v>
      </c>
      <c r="B654" s="259" t="s">
        <v>83</v>
      </c>
      <c r="C654" s="244" t="s">
        <v>589</v>
      </c>
      <c r="D654" s="133">
        <v>22</v>
      </c>
      <c r="E654" s="112">
        <v>24000</v>
      </c>
      <c r="F654" s="120">
        <v>139</v>
      </c>
      <c r="G654" s="232">
        <v>6.3</v>
      </c>
      <c r="H654" s="177">
        <v>6.1</v>
      </c>
      <c r="I654" s="177">
        <v>6.7</v>
      </c>
      <c r="J654" s="363">
        <v>2500</v>
      </c>
      <c r="K654" s="5" t="s">
        <v>24</v>
      </c>
      <c r="L654" s="85">
        <v>12</v>
      </c>
      <c r="M654" s="363">
        <v>35000</v>
      </c>
      <c r="N654" s="106">
        <v>0</v>
      </c>
      <c r="O654" s="424">
        <v>0.7</v>
      </c>
      <c r="P654" s="85">
        <v>36</v>
      </c>
      <c r="Q654" s="554">
        <v>0.02</v>
      </c>
      <c r="R654" s="553">
        <v>6720.6</v>
      </c>
      <c r="S654" s="59">
        <v>252</v>
      </c>
      <c r="T654" s="115">
        <v>2732</v>
      </c>
      <c r="U654" s="626">
        <v>3.6683000000000003</v>
      </c>
      <c r="V654" s="177">
        <v>0.48</v>
      </c>
      <c r="W654" s="177">
        <v>4.1580000000000004</v>
      </c>
      <c r="X654" s="626">
        <v>0.56000000000000005</v>
      </c>
      <c r="Y654" s="178">
        <v>4.6379999999999999</v>
      </c>
      <c r="Z654" s="116">
        <v>138.68536000000003</v>
      </c>
      <c r="AA654" s="179">
        <v>6.3038800000000013</v>
      </c>
      <c r="AB654" s="78"/>
      <c r="AC654" s="539">
        <v>48</v>
      </c>
      <c r="AD654" s="78" t="s">
        <v>579</v>
      </c>
      <c r="AE654" s="78">
        <v>0</v>
      </c>
      <c r="AF654" s="2">
        <v>9132</v>
      </c>
    </row>
    <row r="655" spans="1:32" ht="45">
      <c r="A655" s="242">
        <v>9133</v>
      </c>
      <c r="B655" s="243" t="s">
        <v>83</v>
      </c>
      <c r="C655" s="243" t="s">
        <v>590</v>
      </c>
      <c r="D655" s="360">
        <v>22</v>
      </c>
      <c r="E655" s="271">
        <v>26000</v>
      </c>
      <c r="F655" s="282">
        <v>158</v>
      </c>
      <c r="G655" s="361">
        <v>7.2</v>
      </c>
      <c r="H655" s="600">
        <v>6.9</v>
      </c>
      <c r="I655" s="600">
        <v>7.7</v>
      </c>
      <c r="J655" s="362">
        <v>2000</v>
      </c>
      <c r="K655" s="275" t="s">
        <v>24</v>
      </c>
      <c r="L655" s="403">
        <v>12</v>
      </c>
      <c r="M655" s="362">
        <v>35000</v>
      </c>
      <c r="N655" s="420">
        <v>0.1</v>
      </c>
      <c r="O655" s="423">
        <v>0.65</v>
      </c>
      <c r="P655" s="403">
        <v>36</v>
      </c>
      <c r="Q655" s="556">
        <v>5.0000000000000001E-3</v>
      </c>
      <c r="R655" s="553">
        <v>15681.4</v>
      </c>
      <c r="S655" s="84">
        <v>252</v>
      </c>
      <c r="T655" s="430">
        <v>2753.2</v>
      </c>
      <c r="U655" s="627">
        <v>4.16235</v>
      </c>
      <c r="V655" s="600">
        <v>0.48285714285714287</v>
      </c>
      <c r="W655" s="600">
        <v>4.6859999999999999</v>
      </c>
      <c r="X655" s="627">
        <v>0.14000000000000001</v>
      </c>
      <c r="Y655" s="451">
        <v>5.168857142857143</v>
      </c>
      <c r="Z655" s="460">
        <v>158.40006285714287</v>
      </c>
      <c r="AA655" s="501">
        <v>7.2000028571428576</v>
      </c>
      <c r="AB655" s="524"/>
      <c r="AC655" s="540">
        <v>52</v>
      </c>
      <c r="AD655" s="524" t="s">
        <v>579</v>
      </c>
      <c r="AE655" s="524">
        <v>0</v>
      </c>
      <c r="AF655" s="2">
        <v>9133</v>
      </c>
    </row>
    <row r="656" spans="1:32" ht="45">
      <c r="A656" s="12">
        <v>9134</v>
      </c>
      <c r="B656" s="259" t="s">
        <v>83</v>
      </c>
      <c r="C656" s="244" t="s">
        <v>591</v>
      </c>
      <c r="D656" s="180">
        <v>30</v>
      </c>
      <c r="E656" s="112">
        <v>48000</v>
      </c>
      <c r="F656" s="120">
        <v>290</v>
      </c>
      <c r="G656" s="233">
        <v>9.5</v>
      </c>
      <c r="H656" s="181">
        <v>8.6999999999999993</v>
      </c>
      <c r="I656" s="181">
        <v>10.7</v>
      </c>
      <c r="J656" s="364">
        <v>1500</v>
      </c>
      <c r="K656" s="5" t="s">
        <v>24</v>
      </c>
      <c r="L656" s="85">
        <v>12</v>
      </c>
      <c r="M656" s="364">
        <v>30000</v>
      </c>
      <c r="N656" s="106">
        <v>0.1</v>
      </c>
      <c r="O656" s="424">
        <v>0.45</v>
      </c>
      <c r="P656" s="85">
        <v>39</v>
      </c>
      <c r="Q656" s="556">
        <v>5.0000000000000001E-3</v>
      </c>
      <c r="R656" s="553">
        <v>18311.2</v>
      </c>
      <c r="S656" s="59">
        <v>273</v>
      </c>
      <c r="T656" s="115">
        <v>4890.6000000000004</v>
      </c>
      <c r="U656" s="627">
        <v>6.4794</v>
      </c>
      <c r="V656" s="181">
        <v>0.72000000000000008</v>
      </c>
      <c r="W656" s="181">
        <v>4.62</v>
      </c>
      <c r="X656" s="627">
        <v>0.14000000000000001</v>
      </c>
      <c r="Y656" s="182">
        <v>5.34</v>
      </c>
      <c r="Z656" s="116">
        <v>283.81320000000005</v>
      </c>
      <c r="AA656" s="502">
        <v>9.460440000000002</v>
      </c>
      <c r="AB656" s="78"/>
      <c r="AC656" s="539">
        <v>96</v>
      </c>
      <c r="AD656" s="78" t="s">
        <v>585</v>
      </c>
      <c r="AE656" s="78">
        <v>0</v>
      </c>
      <c r="AF656" s="2">
        <v>9134</v>
      </c>
    </row>
    <row r="657" spans="1:32" ht="45">
      <c r="A657" s="242">
        <v>9135</v>
      </c>
      <c r="B657" s="243" t="s">
        <v>83</v>
      </c>
      <c r="C657" s="243" t="s">
        <v>592</v>
      </c>
      <c r="D657" s="360">
        <v>30</v>
      </c>
      <c r="E657" s="271">
        <v>300000</v>
      </c>
      <c r="F657" s="282">
        <v>435</v>
      </c>
      <c r="G657" s="361">
        <v>14.5</v>
      </c>
      <c r="H657" s="600">
        <v>13</v>
      </c>
      <c r="I657" s="600">
        <v>16.5</v>
      </c>
      <c r="J657" s="362">
        <v>6000</v>
      </c>
      <c r="K657" s="275" t="s">
        <v>24</v>
      </c>
      <c r="L657" s="403">
        <v>10</v>
      </c>
      <c r="M657" s="413">
        <v>80000</v>
      </c>
      <c r="N657" s="420">
        <v>0.1</v>
      </c>
      <c r="O657" s="423">
        <v>0.65</v>
      </c>
      <c r="P657" s="403">
        <v>124</v>
      </c>
      <c r="Q657" s="559">
        <v>0.01</v>
      </c>
      <c r="R657" s="553">
        <v>11689.6</v>
      </c>
      <c r="S657" s="84">
        <v>868</v>
      </c>
      <c r="T657" s="430">
        <v>34228</v>
      </c>
      <c r="U657" s="626">
        <v>5.0958399999999999</v>
      </c>
      <c r="V657" s="600">
        <v>2.4375</v>
      </c>
      <c r="W657" s="600">
        <v>4.9311304615384621</v>
      </c>
      <c r="X657" s="626">
        <v>0.28000000000000003</v>
      </c>
      <c r="Y657" s="451">
        <v>7.3686304615384621</v>
      </c>
      <c r="Z657" s="460">
        <v>431.41880523076929</v>
      </c>
      <c r="AA657" s="501">
        <v>14.380626841025643</v>
      </c>
      <c r="AB657" s="524"/>
      <c r="AC657" s="540">
        <v>600</v>
      </c>
      <c r="AD657" s="524" t="s">
        <v>579</v>
      </c>
      <c r="AE657" s="524">
        <v>0</v>
      </c>
      <c r="AF657" s="2">
        <v>9135</v>
      </c>
    </row>
    <row r="658" spans="1:32" ht="45">
      <c r="A658" s="12">
        <v>9136</v>
      </c>
      <c r="B658" s="259"/>
      <c r="C658" s="244" t="s">
        <v>593</v>
      </c>
      <c r="D658" s="174">
        <v>100</v>
      </c>
      <c r="E658" s="112">
        <v>7700</v>
      </c>
      <c r="F658" s="120">
        <v>20</v>
      </c>
      <c r="G658" s="231">
        <v>0.2</v>
      </c>
      <c r="H658" s="175">
        <v>0.2</v>
      </c>
      <c r="I658" s="175">
        <v>0.2</v>
      </c>
      <c r="J658" s="359">
        <v>7000</v>
      </c>
      <c r="K658" s="5" t="s">
        <v>24</v>
      </c>
      <c r="L658" s="85">
        <v>15</v>
      </c>
      <c r="M658" s="359">
        <v>200000</v>
      </c>
      <c r="N658" s="106">
        <v>0.25</v>
      </c>
      <c r="O658" s="424">
        <v>1.2</v>
      </c>
      <c r="P658" s="85">
        <v>55</v>
      </c>
      <c r="Q658" s="559">
        <v>2E-3</v>
      </c>
      <c r="R658" s="553">
        <v>759.71999999999991</v>
      </c>
      <c r="S658" s="59">
        <v>385</v>
      </c>
      <c r="T658" s="115">
        <v>947.09999999999991</v>
      </c>
      <c r="U658" s="626">
        <v>0.42965999999999999</v>
      </c>
      <c r="V658" s="175">
        <v>4.6199999999999998E-2</v>
      </c>
      <c r="W658" s="114"/>
      <c r="X658" s="626">
        <v>5.6000000000000001E-2</v>
      </c>
      <c r="Y658" s="176">
        <v>4.6199999999999998E-2</v>
      </c>
      <c r="Z658" s="116">
        <v>19.964999999999996</v>
      </c>
      <c r="AA658" s="500">
        <v>0.19964999999999997</v>
      </c>
      <c r="AB658" s="78"/>
      <c r="AC658" s="539">
        <v>15.4</v>
      </c>
      <c r="AD658" s="78" t="s">
        <v>577</v>
      </c>
      <c r="AE658" s="78">
        <v>0</v>
      </c>
      <c r="AF658" s="2">
        <v>9136</v>
      </c>
    </row>
    <row r="659" spans="1:32" ht="15">
      <c r="A659" s="242">
        <v>9137</v>
      </c>
      <c r="B659" s="243"/>
      <c r="C659" s="243" t="s">
        <v>594</v>
      </c>
      <c r="D659" s="368">
        <v>60</v>
      </c>
      <c r="E659" s="271">
        <v>6200</v>
      </c>
      <c r="F659" s="282"/>
      <c r="G659" s="369">
        <v>0.2</v>
      </c>
      <c r="H659" s="602">
        <v>0.2</v>
      </c>
      <c r="I659" s="602">
        <v>0.2</v>
      </c>
      <c r="J659" s="370">
        <v>7000</v>
      </c>
      <c r="K659" s="275" t="s">
        <v>24</v>
      </c>
      <c r="L659" s="403">
        <v>12</v>
      </c>
      <c r="M659" s="370">
        <v>120000</v>
      </c>
      <c r="N659" s="420">
        <v>0.1</v>
      </c>
      <c r="O659" s="423">
        <v>1.1000000000000001</v>
      </c>
      <c r="P659" s="403">
        <v>36</v>
      </c>
      <c r="Q659" s="559">
        <v>0.01</v>
      </c>
      <c r="R659" s="553">
        <v>2399.666666666667</v>
      </c>
      <c r="S659" s="84">
        <v>252</v>
      </c>
      <c r="T659" s="430">
        <v>848.43999999999994</v>
      </c>
      <c r="U659" s="626">
        <v>1.0790666666666668</v>
      </c>
      <c r="V659" s="602">
        <v>5.683333333333334E-2</v>
      </c>
      <c r="W659" s="304"/>
      <c r="X659" s="626">
        <v>0.28000000000000003</v>
      </c>
      <c r="Y659" s="453">
        <v>5.683333333333334E-2</v>
      </c>
      <c r="Z659" s="460"/>
      <c r="AA659" s="504">
        <v>0.1958429523809524</v>
      </c>
      <c r="AB659" s="524"/>
      <c r="AC659" s="540">
        <v>12.4</v>
      </c>
      <c r="AD659" s="524" t="s">
        <v>577</v>
      </c>
      <c r="AE659" s="524">
        <v>0</v>
      </c>
      <c r="AF659" s="2">
        <v>9137</v>
      </c>
    </row>
    <row r="660" spans="1:32" ht="30">
      <c r="A660" s="12">
        <v>9138</v>
      </c>
      <c r="B660" s="244"/>
      <c r="C660" s="244" t="s">
        <v>595</v>
      </c>
      <c r="D660" s="174">
        <v>100</v>
      </c>
      <c r="E660" s="112">
        <v>36000</v>
      </c>
      <c r="F660" s="120"/>
      <c r="G660" s="231">
        <v>0.48</v>
      </c>
      <c r="H660" s="175">
        <v>0.4</v>
      </c>
      <c r="I660" s="175">
        <v>0.6</v>
      </c>
      <c r="J660" s="359">
        <v>13000</v>
      </c>
      <c r="K660" s="5" t="s">
        <v>24</v>
      </c>
      <c r="L660" s="85">
        <v>12</v>
      </c>
      <c r="M660" s="359">
        <v>200000</v>
      </c>
      <c r="N660" s="106">
        <v>0.1</v>
      </c>
      <c r="O660" s="424">
        <v>0.65</v>
      </c>
      <c r="P660" s="85">
        <v>101</v>
      </c>
      <c r="Q660" s="559">
        <v>0.01</v>
      </c>
      <c r="R660" s="553">
        <v>2435</v>
      </c>
      <c r="S660" s="59">
        <v>707</v>
      </c>
      <c r="T660" s="115">
        <v>4170.2</v>
      </c>
      <c r="U660" s="626">
        <v>1.3685</v>
      </c>
      <c r="V660" s="175">
        <v>0.11699999999999999</v>
      </c>
      <c r="W660" s="114"/>
      <c r="X660" s="626">
        <v>0.28000000000000003</v>
      </c>
      <c r="Y660" s="176">
        <v>0.11699999999999999</v>
      </c>
      <c r="Z660" s="116"/>
      <c r="AA660" s="500">
        <v>0.48156307692307698</v>
      </c>
      <c r="AB660" s="78"/>
      <c r="AC660" s="539">
        <v>72</v>
      </c>
      <c r="AD660" s="78" t="s">
        <v>577</v>
      </c>
      <c r="AE660" s="78">
        <v>0</v>
      </c>
      <c r="AF660" s="2">
        <v>9138</v>
      </c>
    </row>
    <row r="661" spans="1:32" ht="30">
      <c r="A661" s="242">
        <v>9139</v>
      </c>
      <c r="B661" s="243"/>
      <c r="C661" s="243" t="s">
        <v>596</v>
      </c>
      <c r="D661" s="306">
        <v>1</v>
      </c>
      <c r="E661" s="271">
        <v>22000</v>
      </c>
      <c r="F661" s="282"/>
      <c r="G661" s="314">
        <v>38</v>
      </c>
      <c r="H661" s="582">
        <v>32</v>
      </c>
      <c r="I661" s="582">
        <v>49</v>
      </c>
      <c r="J661" s="355">
        <v>80</v>
      </c>
      <c r="K661" s="275" t="s">
        <v>24</v>
      </c>
      <c r="L661" s="403">
        <v>15</v>
      </c>
      <c r="M661" s="329">
        <v>5000</v>
      </c>
      <c r="N661" s="420">
        <v>0.25</v>
      </c>
      <c r="O661" s="423">
        <v>1.3</v>
      </c>
      <c r="P661" s="403">
        <v>102</v>
      </c>
      <c r="Q661" s="559">
        <v>0.01</v>
      </c>
      <c r="R661" s="553">
        <v>4188.2</v>
      </c>
      <c r="S661" s="84">
        <v>714</v>
      </c>
      <c r="T661" s="430">
        <v>2320</v>
      </c>
      <c r="U661" s="627">
        <v>3.0314666666666668</v>
      </c>
      <c r="V661" s="582">
        <v>5.7200000000000006</v>
      </c>
      <c r="W661" s="304"/>
      <c r="X661" s="627">
        <v>0.28000000000000003</v>
      </c>
      <c r="Y661" s="448">
        <v>5.7200000000000006</v>
      </c>
      <c r="Z661" s="460"/>
      <c r="AA661" s="484">
        <v>38.192</v>
      </c>
      <c r="AB661" s="524"/>
      <c r="AC661" s="540">
        <v>44</v>
      </c>
      <c r="AD661" s="524" t="s">
        <v>229</v>
      </c>
      <c r="AE661" s="524">
        <v>0</v>
      </c>
      <c r="AF661" s="2">
        <v>9139</v>
      </c>
    </row>
    <row r="662" spans="1:32" ht="30">
      <c r="A662" s="12">
        <v>9140</v>
      </c>
      <c r="B662" s="244"/>
      <c r="C662" s="244" t="s">
        <v>597</v>
      </c>
      <c r="D662" s="133">
        <v>12</v>
      </c>
      <c r="E662" s="112">
        <v>31000</v>
      </c>
      <c r="F662" s="120"/>
      <c r="G662" s="232">
        <v>4.7</v>
      </c>
      <c r="H662" s="177">
        <v>4</v>
      </c>
      <c r="I662" s="177">
        <v>5.9</v>
      </c>
      <c r="J662" s="363">
        <v>1000</v>
      </c>
      <c r="K662" s="5" t="s">
        <v>24</v>
      </c>
      <c r="L662" s="85">
        <v>15</v>
      </c>
      <c r="M662" s="363">
        <v>20000</v>
      </c>
      <c r="N662" s="106">
        <v>0.1</v>
      </c>
      <c r="O662" s="424">
        <v>0.65</v>
      </c>
      <c r="P662" s="85">
        <v>103</v>
      </c>
      <c r="Q662" s="559">
        <v>0.01</v>
      </c>
      <c r="R662" s="553">
        <v>33720</v>
      </c>
      <c r="S662" s="59">
        <v>721</v>
      </c>
      <c r="T662" s="115">
        <v>3238.2</v>
      </c>
      <c r="U662" s="626">
        <v>5.8646666666666665</v>
      </c>
      <c r="V662" s="177">
        <v>1.0075000000000001</v>
      </c>
      <c r="W662" s="114"/>
      <c r="X662" s="626">
        <v>0.28000000000000003</v>
      </c>
      <c r="Y662" s="178">
        <v>1.0075000000000001</v>
      </c>
      <c r="Z662" s="116"/>
      <c r="AA662" s="179">
        <v>4.6702700000000004</v>
      </c>
      <c r="AB662" s="78"/>
      <c r="AC662" s="539">
        <v>62</v>
      </c>
      <c r="AD662" s="78" t="s">
        <v>579</v>
      </c>
      <c r="AE662" s="78">
        <v>0</v>
      </c>
      <c r="AF662" s="2">
        <v>9140</v>
      </c>
    </row>
    <row r="663" spans="1:32" ht="30">
      <c r="A663" s="242">
        <v>9141</v>
      </c>
      <c r="B663" s="243"/>
      <c r="C663" s="243" t="s">
        <v>598</v>
      </c>
      <c r="D663" s="365">
        <v>12</v>
      </c>
      <c r="E663" s="271">
        <v>36000</v>
      </c>
      <c r="F663" s="282"/>
      <c r="G663" s="366">
        <v>5.3</v>
      </c>
      <c r="H663" s="601">
        <v>4.5</v>
      </c>
      <c r="I663" s="601">
        <v>6.6</v>
      </c>
      <c r="J663" s="367">
        <v>1000</v>
      </c>
      <c r="K663" s="275" t="s">
        <v>24</v>
      </c>
      <c r="L663" s="403">
        <v>15</v>
      </c>
      <c r="M663" s="367">
        <v>20000</v>
      </c>
      <c r="N663" s="420">
        <v>0.1</v>
      </c>
      <c r="O663" s="423">
        <v>0.65</v>
      </c>
      <c r="P663" s="403">
        <v>103</v>
      </c>
      <c r="Q663" s="556">
        <v>1E-3</v>
      </c>
      <c r="R663" s="553">
        <v>573.65</v>
      </c>
      <c r="S663" s="84">
        <v>721</v>
      </c>
      <c r="T663" s="430">
        <v>3644.2</v>
      </c>
      <c r="U663" s="625">
        <v>0.13915</v>
      </c>
      <c r="V663" s="601">
        <v>1.1700000000000002</v>
      </c>
      <c r="W663" s="304"/>
      <c r="X663" s="625">
        <v>2.8000000000000001E-2</v>
      </c>
      <c r="Y663" s="452">
        <v>1.1700000000000002</v>
      </c>
      <c r="Z663" s="460"/>
      <c r="AA663" s="503">
        <v>5.2956199999999995</v>
      </c>
      <c r="AB663" s="524"/>
      <c r="AC663" s="540">
        <v>72</v>
      </c>
      <c r="AD663" s="524" t="s">
        <v>585</v>
      </c>
      <c r="AE663" s="524">
        <v>0</v>
      </c>
      <c r="AF663" s="2">
        <v>9141</v>
      </c>
    </row>
    <row r="664" spans="1:32" ht="15">
      <c r="A664" s="90"/>
      <c r="B664" s="241"/>
      <c r="C664" s="90"/>
      <c r="D664" s="138"/>
      <c r="E664" s="112"/>
      <c r="F664" s="120"/>
      <c r="G664" s="141"/>
      <c r="H664" s="143"/>
      <c r="I664" s="143"/>
      <c r="J664" s="331"/>
      <c r="K664" s="89"/>
      <c r="L664" s="90"/>
      <c r="M664" s="313"/>
      <c r="N664" s="106" t="s">
        <v>81</v>
      </c>
      <c r="O664" s="424" t="s">
        <v>81</v>
      </c>
      <c r="P664" s="89"/>
      <c r="Q664" s="556">
        <v>1E-3</v>
      </c>
      <c r="R664" s="553">
        <v>594.14</v>
      </c>
      <c r="S664" s="59"/>
      <c r="T664" s="115" t="s">
        <v>81</v>
      </c>
      <c r="U664" s="625">
        <v>0.12262000000000001</v>
      </c>
      <c r="V664" s="143"/>
      <c r="W664" s="114"/>
      <c r="X664" s="625">
        <v>2.8000000000000001E-2</v>
      </c>
      <c r="Y664" s="62" t="s">
        <v>81</v>
      </c>
      <c r="Z664" s="116"/>
      <c r="AA664" s="163"/>
      <c r="AB664" s="90"/>
      <c r="AC664" s="539" t="s">
        <v>81</v>
      </c>
      <c r="AD664" s="78" t="s">
        <v>81</v>
      </c>
      <c r="AE664" s="78"/>
      <c r="AF664" s="2" t="s">
        <v>81</v>
      </c>
    </row>
    <row r="665" spans="1:32" ht="15">
      <c r="A665" s="238">
        <v>9180</v>
      </c>
      <c r="B665" s="239"/>
      <c r="C665" s="246" t="s">
        <v>599</v>
      </c>
      <c r="D665" s="348"/>
      <c r="E665" s="264"/>
      <c r="F665" s="265"/>
      <c r="G665" s="266"/>
      <c r="H665" s="267"/>
      <c r="I665" s="267"/>
      <c r="J665" s="268"/>
      <c r="K665" s="268"/>
      <c r="L665" s="263"/>
      <c r="M665" s="268"/>
      <c r="N665" s="419" t="s">
        <v>81</v>
      </c>
      <c r="O665" s="425" t="s">
        <v>81</v>
      </c>
      <c r="P665" s="263"/>
      <c r="Q665" s="556">
        <v>1E-3</v>
      </c>
      <c r="R665" s="553">
        <v>3409</v>
      </c>
      <c r="S665" s="561"/>
      <c r="T665" s="429" t="s">
        <v>81</v>
      </c>
      <c r="U665" s="625">
        <v>0.32200000000000001</v>
      </c>
      <c r="V665" s="267"/>
      <c r="W665" s="267"/>
      <c r="X665" s="625">
        <v>2.8000000000000001E-2</v>
      </c>
      <c r="Y665" s="440" t="s">
        <v>81</v>
      </c>
      <c r="Z665" s="459"/>
      <c r="AA665" s="472"/>
      <c r="AB665" s="523"/>
      <c r="AC665" s="538" t="s">
        <v>81</v>
      </c>
      <c r="AD665" s="523" t="s">
        <v>81</v>
      </c>
      <c r="AE665" s="523"/>
      <c r="AF665" s="2">
        <v>9180</v>
      </c>
    </row>
    <row r="666" spans="1:32" ht="15">
      <c r="A666" s="90"/>
      <c r="B666" s="241"/>
      <c r="C666" s="90"/>
      <c r="D666" s="138"/>
      <c r="E666" s="112"/>
      <c r="F666" s="120"/>
      <c r="G666" s="141"/>
      <c r="H666" s="143"/>
      <c r="I666" s="143"/>
      <c r="J666" s="331"/>
      <c r="K666" s="89"/>
      <c r="L666" s="90"/>
      <c r="M666" s="313"/>
      <c r="N666" s="106" t="s">
        <v>81</v>
      </c>
      <c r="O666" s="424" t="s">
        <v>81</v>
      </c>
      <c r="P666" s="89"/>
      <c r="Q666" s="554">
        <v>0.05</v>
      </c>
      <c r="R666" s="553">
        <v>1490</v>
      </c>
      <c r="S666" s="59"/>
      <c r="T666" s="115" t="s">
        <v>81</v>
      </c>
      <c r="U666" s="620">
        <v>28.05</v>
      </c>
      <c r="V666" s="143"/>
      <c r="W666" s="114"/>
      <c r="X666" s="620">
        <v>1.4000000000000001</v>
      </c>
      <c r="Y666" s="62" t="s">
        <v>81</v>
      </c>
      <c r="Z666" s="116"/>
      <c r="AA666" s="163"/>
      <c r="AB666" s="90"/>
      <c r="AC666" s="539" t="s">
        <v>81</v>
      </c>
      <c r="AD666" s="78" t="s">
        <v>81</v>
      </c>
      <c r="AE666" s="78"/>
      <c r="AF666" s="2" t="s">
        <v>81</v>
      </c>
    </row>
    <row r="667" spans="1:32" ht="30">
      <c r="A667" s="242">
        <v>9181</v>
      </c>
      <c r="B667" s="243"/>
      <c r="C667" s="243" t="s">
        <v>600</v>
      </c>
      <c r="D667" s="281">
        <v>32</v>
      </c>
      <c r="E667" s="271">
        <v>13500</v>
      </c>
      <c r="F667" s="282">
        <v>100</v>
      </c>
      <c r="G667" s="302">
        <v>310</v>
      </c>
      <c r="H667" s="347">
        <v>270</v>
      </c>
      <c r="I667" s="347">
        <v>380</v>
      </c>
      <c r="J667" s="284">
        <v>7</v>
      </c>
      <c r="K667" s="275" t="s">
        <v>24</v>
      </c>
      <c r="L667" s="403">
        <v>12</v>
      </c>
      <c r="M667" s="284">
        <v>150</v>
      </c>
      <c r="N667" s="420">
        <v>0.25</v>
      </c>
      <c r="O667" s="423">
        <v>0.95</v>
      </c>
      <c r="P667" s="403">
        <v>32</v>
      </c>
      <c r="Q667" s="559">
        <v>0.01</v>
      </c>
      <c r="R667" s="553">
        <v>2554.4</v>
      </c>
      <c r="S667" s="84">
        <v>224</v>
      </c>
      <c r="T667" s="430">
        <v>1378.25</v>
      </c>
      <c r="U667" s="626">
        <v>3.3374000000000001</v>
      </c>
      <c r="V667" s="347">
        <v>85.5</v>
      </c>
      <c r="W667" s="304"/>
      <c r="X667" s="626">
        <v>0.28000000000000003</v>
      </c>
      <c r="Y667" s="441">
        <v>85.5</v>
      </c>
      <c r="Z667" s="460">
        <v>99.402285714285711</v>
      </c>
      <c r="AA667" s="475">
        <v>310.63214285714287</v>
      </c>
      <c r="AB667" s="524"/>
      <c r="AC667" s="540">
        <v>27</v>
      </c>
      <c r="AD667" s="524" t="s">
        <v>134</v>
      </c>
      <c r="AE667" s="524">
        <v>0</v>
      </c>
      <c r="AF667" s="2">
        <v>9181</v>
      </c>
    </row>
    <row r="668" spans="1:32" ht="30">
      <c r="A668" s="12">
        <v>9182</v>
      </c>
      <c r="B668" s="244"/>
      <c r="C668" s="244" t="s">
        <v>601</v>
      </c>
      <c r="D668" s="125">
        <v>62</v>
      </c>
      <c r="E668" s="112">
        <v>44000</v>
      </c>
      <c r="F668" s="120">
        <v>210</v>
      </c>
      <c r="G668" s="219">
        <v>340</v>
      </c>
      <c r="H668" s="127">
        <v>290</v>
      </c>
      <c r="I668" s="127">
        <v>430</v>
      </c>
      <c r="J668" s="285">
        <v>20</v>
      </c>
      <c r="K668" s="5" t="s">
        <v>24</v>
      </c>
      <c r="L668" s="85">
        <v>12</v>
      </c>
      <c r="M668" s="285">
        <v>400</v>
      </c>
      <c r="N668" s="106">
        <v>0.1</v>
      </c>
      <c r="O668" s="424">
        <v>0.75</v>
      </c>
      <c r="P668" s="85">
        <v>55</v>
      </c>
      <c r="Q668" s="559">
        <v>0.01</v>
      </c>
      <c r="R668" s="553">
        <v>2966.4</v>
      </c>
      <c r="S668" s="59">
        <v>385</v>
      </c>
      <c r="T668" s="115">
        <v>4617.8</v>
      </c>
      <c r="U668" s="627">
        <v>3.7594000000000003</v>
      </c>
      <c r="V668" s="127">
        <v>82.5</v>
      </c>
      <c r="W668" s="114"/>
      <c r="X668" s="627">
        <v>0.28000000000000003</v>
      </c>
      <c r="Y668" s="69">
        <v>82.5</v>
      </c>
      <c r="Z668" s="116">
        <v>213.73197999999999</v>
      </c>
      <c r="AA668" s="149">
        <v>344.72899999999998</v>
      </c>
      <c r="AB668" s="78"/>
      <c r="AC668" s="539">
        <v>88</v>
      </c>
      <c r="AD668" s="78" t="s">
        <v>134</v>
      </c>
      <c r="AE668" s="78">
        <v>0</v>
      </c>
      <c r="AF668" s="2">
        <v>9182</v>
      </c>
    </row>
    <row r="669" spans="1:32" ht="30">
      <c r="A669" s="12">
        <v>9184</v>
      </c>
      <c r="B669" s="244"/>
      <c r="C669" s="244" t="s">
        <v>602</v>
      </c>
      <c r="D669" s="125">
        <v>80</v>
      </c>
      <c r="E669" s="112">
        <v>80000</v>
      </c>
      <c r="F669" s="120">
        <v>320</v>
      </c>
      <c r="G669" s="219">
        <v>400</v>
      </c>
      <c r="H669" s="127">
        <v>340</v>
      </c>
      <c r="I669" s="127">
        <v>500</v>
      </c>
      <c r="J669" s="285">
        <v>30</v>
      </c>
      <c r="K669" s="5" t="s">
        <v>24</v>
      </c>
      <c r="L669" s="85">
        <v>12</v>
      </c>
      <c r="M669" s="285">
        <v>600</v>
      </c>
      <c r="N669" s="106">
        <v>0.1</v>
      </c>
      <c r="O669" s="424">
        <v>0.7</v>
      </c>
      <c r="P669" s="85">
        <v>55</v>
      </c>
      <c r="Q669" s="554"/>
      <c r="R669" s="553" t="s">
        <v>81</v>
      </c>
      <c r="S669" s="59">
        <v>385</v>
      </c>
      <c r="T669" s="115">
        <v>8081</v>
      </c>
      <c r="U669" s="620"/>
      <c r="V669" s="127">
        <v>93.333333333333329</v>
      </c>
      <c r="W669" s="114"/>
      <c r="X669" s="620"/>
      <c r="Y669" s="69">
        <v>93.333333333333329</v>
      </c>
      <c r="Z669" s="116">
        <v>319.17600000000004</v>
      </c>
      <c r="AA669" s="149">
        <v>398.97</v>
      </c>
      <c r="AB669" s="78"/>
      <c r="AC669" s="539">
        <v>160</v>
      </c>
      <c r="AD669" s="78" t="s">
        <v>134</v>
      </c>
      <c r="AE669" s="78">
        <v>0</v>
      </c>
      <c r="AF669" s="2">
        <v>9184</v>
      </c>
    </row>
    <row r="670" spans="1:32" ht="30">
      <c r="A670" s="242">
        <v>9185</v>
      </c>
      <c r="B670" s="243"/>
      <c r="C670" s="243" t="s">
        <v>603</v>
      </c>
      <c r="D670" s="281">
        <v>100</v>
      </c>
      <c r="E670" s="271">
        <v>96000</v>
      </c>
      <c r="F670" s="282">
        <v>360</v>
      </c>
      <c r="G670" s="302">
        <v>360</v>
      </c>
      <c r="H670" s="347">
        <v>310</v>
      </c>
      <c r="I670" s="347">
        <v>450</v>
      </c>
      <c r="J670" s="284">
        <v>40</v>
      </c>
      <c r="K670" s="275" t="s">
        <v>24</v>
      </c>
      <c r="L670" s="403">
        <v>12</v>
      </c>
      <c r="M670" s="284">
        <v>800</v>
      </c>
      <c r="N670" s="420">
        <v>0.1</v>
      </c>
      <c r="O670" s="423">
        <v>0.7</v>
      </c>
      <c r="P670" s="403">
        <v>70</v>
      </c>
      <c r="Q670" s="552"/>
      <c r="R670" s="553" t="s">
        <v>81</v>
      </c>
      <c r="S670" s="84">
        <v>490</v>
      </c>
      <c r="T670" s="430">
        <v>9725.2000000000007</v>
      </c>
      <c r="U670" s="614"/>
      <c r="V670" s="347">
        <v>84</v>
      </c>
      <c r="W670" s="304"/>
      <c r="X670" s="614"/>
      <c r="Y670" s="441">
        <v>84</v>
      </c>
      <c r="Z670" s="460">
        <v>359.84300000000002</v>
      </c>
      <c r="AA670" s="475">
        <v>359.84300000000002</v>
      </c>
      <c r="AB670" s="524"/>
      <c r="AC670" s="540">
        <v>192</v>
      </c>
      <c r="AD670" s="524" t="s">
        <v>134</v>
      </c>
      <c r="AE670" s="524">
        <v>0</v>
      </c>
      <c r="AF670" s="2">
        <v>9185</v>
      </c>
    </row>
    <row r="671" spans="1:32" ht="30">
      <c r="A671" s="12">
        <v>9186</v>
      </c>
      <c r="B671" s="244"/>
      <c r="C671" s="244" t="s">
        <v>604</v>
      </c>
      <c r="D671" s="125">
        <v>280</v>
      </c>
      <c r="E671" s="112">
        <v>67000</v>
      </c>
      <c r="F671" s="120">
        <v>130</v>
      </c>
      <c r="G671" s="219">
        <v>47</v>
      </c>
      <c r="H671" s="127">
        <v>40</v>
      </c>
      <c r="I671" s="127">
        <v>60</v>
      </c>
      <c r="J671" s="285">
        <v>200</v>
      </c>
      <c r="K671" s="5" t="s">
        <v>24</v>
      </c>
      <c r="L671" s="85">
        <v>12</v>
      </c>
      <c r="M671" s="404">
        <v>3000</v>
      </c>
      <c r="N671" s="106">
        <v>0.1</v>
      </c>
      <c r="O671" s="424">
        <v>0.4</v>
      </c>
      <c r="P671" s="85">
        <v>56</v>
      </c>
      <c r="Q671" s="554"/>
      <c r="R671" s="553" t="s">
        <v>81</v>
      </c>
      <c r="S671" s="59">
        <v>392</v>
      </c>
      <c r="T671" s="115">
        <v>6837.4</v>
      </c>
      <c r="U671" s="620"/>
      <c r="V671" s="127">
        <v>8.9333333333333336</v>
      </c>
      <c r="W671" s="114"/>
      <c r="X671" s="620"/>
      <c r="Y671" s="69">
        <v>8.9333333333333336</v>
      </c>
      <c r="Z671" s="116">
        <v>13281.062666666669</v>
      </c>
      <c r="AA671" s="149">
        <v>47.432366666666674</v>
      </c>
      <c r="AB671" s="78"/>
      <c r="AC671" s="539">
        <v>134</v>
      </c>
      <c r="AD671" s="78" t="s">
        <v>134</v>
      </c>
      <c r="AE671" s="78">
        <v>0</v>
      </c>
      <c r="AF671" s="2">
        <v>9186</v>
      </c>
    </row>
    <row r="672" spans="1:32" ht="30">
      <c r="A672" s="242">
        <v>9187</v>
      </c>
      <c r="B672" s="243"/>
      <c r="C672" s="243" t="s">
        <v>605</v>
      </c>
      <c r="D672" s="281">
        <v>300</v>
      </c>
      <c r="E672" s="271">
        <v>88000</v>
      </c>
      <c r="F672" s="282">
        <v>170</v>
      </c>
      <c r="G672" s="302">
        <v>55</v>
      </c>
      <c r="H672" s="347">
        <v>47</v>
      </c>
      <c r="I672" s="347">
        <v>70</v>
      </c>
      <c r="J672" s="284">
        <v>220</v>
      </c>
      <c r="K672" s="275" t="s">
        <v>24</v>
      </c>
      <c r="L672" s="403">
        <v>12</v>
      </c>
      <c r="M672" s="405">
        <v>3500</v>
      </c>
      <c r="N672" s="420">
        <v>0.1</v>
      </c>
      <c r="O672" s="423">
        <v>0.4</v>
      </c>
      <c r="P672" s="403">
        <v>60</v>
      </c>
      <c r="Q672" s="554">
        <v>0.5</v>
      </c>
      <c r="R672" s="553">
        <v>1131</v>
      </c>
      <c r="S672" s="84">
        <v>420</v>
      </c>
      <c r="T672" s="430">
        <v>8885.6</v>
      </c>
      <c r="U672" s="616">
        <v>197.28571428571428</v>
      </c>
      <c r="V672" s="347">
        <v>10.057142857142857</v>
      </c>
      <c r="W672" s="304"/>
      <c r="X672" s="616">
        <v>14</v>
      </c>
      <c r="Y672" s="441">
        <v>10.057142857142857</v>
      </c>
      <c r="Z672" s="460">
        <v>16647.257142857146</v>
      </c>
      <c r="AA672" s="475">
        <v>55.490857142857152</v>
      </c>
      <c r="AB672" s="524"/>
      <c r="AC672" s="540">
        <v>176</v>
      </c>
      <c r="AD672" s="524" t="s">
        <v>134</v>
      </c>
      <c r="AE672" s="524">
        <v>0</v>
      </c>
      <c r="AF672" s="2">
        <v>9187</v>
      </c>
    </row>
    <row r="673" spans="1:32" ht="15">
      <c r="A673" s="90"/>
      <c r="B673" s="241"/>
      <c r="C673" s="90"/>
      <c r="D673" s="138"/>
      <c r="E673" s="112"/>
      <c r="F673" s="120"/>
      <c r="G673" s="141"/>
      <c r="H673" s="143"/>
      <c r="I673" s="143"/>
      <c r="J673" s="331"/>
      <c r="K673" s="89"/>
      <c r="L673" s="90"/>
      <c r="M673" s="313"/>
      <c r="N673" s="106" t="s">
        <v>81</v>
      </c>
      <c r="O673" s="424" t="s">
        <v>81</v>
      </c>
      <c r="P673" s="89"/>
      <c r="Q673" s="554">
        <v>0.25</v>
      </c>
      <c r="R673" s="553">
        <v>4188.2</v>
      </c>
      <c r="S673" s="59"/>
      <c r="T673" s="115" t="s">
        <v>81</v>
      </c>
      <c r="U673" s="616">
        <v>232.95999999999998</v>
      </c>
      <c r="V673" s="143"/>
      <c r="W673" s="114"/>
      <c r="X673" s="616">
        <v>7</v>
      </c>
      <c r="Y673" s="62" t="s">
        <v>81</v>
      </c>
      <c r="Z673" s="116"/>
      <c r="AA673" s="163"/>
      <c r="AB673" s="90"/>
      <c r="AC673" s="539" t="s">
        <v>81</v>
      </c>
      <c r="AD673" s="78" t="s">
        <v>81</v>
      </c>
      <c r="AE673" s="78"/>
      <c r="AF673" s="2" t="s">
        <v>81</v>
      </c>
    </row>
    <row r="674" spans="1:32" ht="42.75">
      <c r="A674" s="238">
        <v>9200</v>
      </c>
      <c r="B674" s="239" t="s">
        <v>83</v>
      </c>
      <c r="C674" s="240" t="s">
        <v>606</v>
      </c>
      <c r="D674" s="263"/>
      <c r="E674" s="264"/>
      <c r="F674" s="265"/>
      <c r="G674" s="266"/>
      <c r="H674" s="267"/>
      <c r="I674" s="267"/>
      <c r="J674" s="268"/>
      <c r="K674" s="268"/>
      <c r="L674" s="263"/>
      <c r="M674" s="268"/>
      <c r="N674" s="419" t="s">
        <v>81</v>
      </c>
      <c r="O674" s="425" t="s">
        <v>81</v>
      </c>
      <c r="P674" s="263"/>
      <c r="Q674" s="554">
        <v>0.25</v>
      </c>
      <c r="R674" s="553">
        <v>3311.6</v>
      </c>
      <c r="S674" s="561"/>
      <c r="T674" s="429" t="s">
        <v>81</v>
      </c>
      <c r="U674" s="616">
        <v>188.23</v>
      </c>
      <c r="V674" s="267"/>
      <c r="W674" s="267"/>
      <c r="X674" s="616">
        <v>7</v>
      </c>
      <c r="Y674" s="440" t="s">
        <v>81</v>
      </c>
      <c r="Z674" s="459"/>
      <c r="AA674" s="472"/>
      <c r="AB674" s="523"/>
      <c r="AC674" s="538" t="s">
        <v>81</v>
      </c>
      <c r="AD674" s="523" t="s">
        <v>81</v>
      </c>
      <c r="AE674" s="523"/>
      <c r="AF674" s="2">
        <v>9200</v>
      </c>
    </row>
    <row r="675" spans="1:32" ht="15">
      <c r="A675" s="90"/>
      <c r="B675" s="241"/>
      <c r="C675" s="90"/>
      <c r="D675" s="138"/>
      <c r="E675" s="112"/>
      <c r="F675" s="120"/>
      <c r="G675" s="141"/>
      <c r="H675" s="143"/>
      <c r="I675" s="143"/>
      <c r="J675" s="331"/>
      <c r="K675" s="89"/>
      <c r="L675" s="90"/>
      <c r="M675" s="313"/>
      <c r="N675" s="106" t="s">
        <v>81</v>
      </c>
      <c r="O675" s="424" t="s">
        <v>81</v>
      </c>
      <c r="P675" s="89"/>
      <c r="Q675" s="554">
        <v>0.1</v>
      </c>
      <c r="R675" s="553">
        <v>7597.2</v>
      </c>
      <c r="S675" s="59"/>
      <c r="T675" s="115" t="s">
        <v>81</v>
      </c>
      <c r="U675" s="616">
        <v>271.27333333333331</v>
      </c>
      <c r="V675" s="143"/>
      <c r="W675" s="114"/>
      <c r="X675" s="616">
        <v>2.8000000000000003</v>
      </c>
      <c r="Y675" s="62" t="s">
        <v>81</v>
      </c>
      <c r="Z675" s="116"/>
      <c r="AA675" s="163"/>
      <c r="AB675" s="90"/>
      <c r="AC675" s="539" t="s">
        <v>81</v>
      </c>
      <c r="AD675" s="78" t="s">
        <v>81</v>
      </c>
      <c r="AE675" s="78"/>
      <c r="AF675" s="2" t="s">
        <v>81</v>
      </c>
    </row>
    <row r="676" spans="1:32" ht="45">
      <c r="A676" s="565">
        <v>9201</v>
      </c>
      <c r="B676" s="243" t="s">
        <v>83</v>
      </c>
      <c r="C676" s="243" t="s">
        <v>607</v>
      </c>
      <c r="D676" s="281"/>
      <c r="E676" s="271">
        <v>325000</v>
      </c>
      <c r="F676" s="287">
        <v>370</v>
      </c>
      <c r="G676" s="301"/>
      <c r="H676" s="347"/>
      <c r="I676" s="347"/>
      <c r="J676" s="274">
        <v>200</v>
      </c>
      <c r="K676" s="275">
        <v>70</v>
      </c>
      <c r="L676" s="403">
        <v>12</v>
      </c>
      <c r="M676" s="394">
        <v>2800</v>
      </c>
      <c r="N676" s="420">
        <v>0</v>
      </c>
      <c r="O676" s="423">
        <v>0.4</v>
      </c>
      <c r="P676" s="403">
        <v>102</v>
      </c>
      <c r="Q676" s="554">
        <v>0.1</v>
      </c>
      <c r="R676" s="553">
        <v>9350.4</v>
      </c>
      <c r="S676" s="84">
        <v>714</v>
      </c>
      <c r="T676" s="430">
        <v>34797.333333333328</v>
      </c>
      <c r="U676" s="616">
        <v>250.81</v>
      </c>
      <c r="V676" s="304">
        <v>46.428571428571431</v>
      </c>
      <c r="W676" s="304">
        <v>112.30800000000001</v>
      </c>
      <c r="X676" s="616">
        <v>2.8000000000000003</v>
      </c>
      <c r="Y676" s="439">
        <v>158.73657142857144</v>
      </c>
      <c r="Z676" s="467">
        <v>365.99556190476198</v>
      </c>
      <c r="AA676" s="475"/>
      <c r="AB676" s="524">
        <v>280</v>
      </c>
      <c r="AC676" s="540">
        <v>1150</v>
      </c>
      <c r="AD676" s="524" t="s">
        <v>82</v>
      </c>
      <c r="AE676" s="524">
        <v>1</v>
      </c>
      <c r="AF676" s="2">
        <v>9201</v>
      </c>
    </row>
    <row r="677" spans="1:32" ht="30">
      <c r="A677" s="12"/>
      <c r="B677" s="244"/>
      <c r="C677" s="244" t="s">
        <v>608</v>
      </c>
      <c r="D677" s="125">
        <v>100</v>
      </c>
      <c r="E677" s="112"/>
      <c r="F677" s="120">
        <v>370</v>
      </c>
      <c r="G677" s="135">
        <v>370</v>
      </c>
      <c r="H677" s="127">
        <v>330</v>
      </c>
      <c r="I677" s="127">
        <v>430</v>
      </c>
      <c r="J677" s="269"/>
      <c r="K677" s="5">
        <v>70</v>
      </c>
      <c r="L677" s="85"/>
      <c r="M677" s="395"/>
      <c r="N677" s="106"/>
      <c r="O677" s="424" t="s">
        <v>81</v>
      </c>
      <c r="P677" s="85"/>
      <c r="Q677" s="554">
        <v>0.02</v>
      </c>
      <c r="R677" s="553">
        <v>6428.4</v>
      </c>
      <c r="S677" s="59"/>
      <c r="T677" s="115" t="s">
        <v>81</v>
      </c>
      <c r="U677" s="616">
        <v>34.762</v>
      </c>
      <c r="V677" s="114"/>
      <c r="W677" s="114"/>
      <c r="X677" s="616">
        <v>0.56000000000000005</v>
      </c>
      <c r="Y677" s="62" t="s">
        <v>81</v>
      </c>
      <c r="Z677" s="468"/>
      <c r="AA677" s="149"/>
      <c r="AB677" s="78"/>
      <c r="AC677" s="539" t="s">
        <v>81</v>
      </c>
      <c r="AD677" s="78" t="s">
        <v>81</v>
      </c>
      <c r="AE677" s="78"/>
      <c r="AF677" s="2" t="s">
        <v>81</v>
      </c>
    </row>
    <row r="678" spans="1:32" ht="30">
      <c r="A678" s="242"/>
      <c r="B678" s="243"/>
      <c r="C678" s="243" t="s">
        <v>609</v>
      </c>
      <c r="D678" s="281">
        <v>286</v>
      </c>
      <c r="E678" s="271"/>
      <c r="F678" s="282">
        <v>320</v>
      </c>
      <c r="G678" s="301"/>
      <c r="H678" s="347"/>
      <c r="I678" s="347"/>
      <c r="J678" s="274"/>
      <c r="K678" s="275">
        <v>45</v>
      </c>
      <c r="L678" s="403"/>
      <c r="M678" s="394"/>
      <c r="N678" s="420"/>
      <c r="O678" s="423" t="s">
        <v>81</v>
      </c>
      <c r="P678" s="403"/>
      <c r="Q678" s="554">
        <v>0.02</v>
      </c>
      <c r="R678" s="553">
        <v>8863.4</v>
      </c>
      <c r="S678" s="84"/>
      <c r="T678" s="430" t="s">
        <v>81</v>
      </c>
      <c r="U678" s="616">
        <v>43.024545454545454</v>
      </c>
      <c r="V678" s="304"/>
      <c r="W678" s="304"/>
      <c r="X678" s="616">
        <v>0.56000000000000005</v>
      </c>
      <c r="Y678" s="439" t="s">
        <v>81</v>
      </c>
      <c r="Z678" s="467"/>
      <c r="AA678" s="475"/>
      <c r="AB678" s="524"/>
      <c r="AC678" s="540" t="s">
        <v>81</v>
      </c>
      <c r="AD678" s="524" t="s">
        <v>81</v>
      </c>
      <c r="AE678" s="524"/>
      <c r="AF678" s="2" t="s">
        <v>81</v>
      </c>
    </row>
    <row r="679" spans="1:32" ht="45">
      <c r="A679" s="586">
        <v>9202</v>
      </c>
      <c r="B679" s="244" t="s">
        <v>83</v>
      </c>
      <c r="C679" s="244" t="s">
        <v>610</v>
      </c>
      <c r="D679" s="125"/>
      <c r="E679" s="112">
        <v>396000</v>
      </c>
      <c r="F679" s="216">
        <v>470</v>
      </c>
      <c r="G679" s="135"/>
      <c r="H679" s="127"/>
      <c r="I679" s="127"/>
      <c r="J679" s="269">
        <v>180</v>
      </c>
      <c r="K679" s="5">
        <v>70</v>
      </c>
      <c r="L679" s="85">
        <v>12</v>
      </c>
      <c r="M679" s="395">
        <v>2800</v>
      </c>
      <c r="N679" s="106">
        <v>0.1</v>
      </c>
      <c r="O679" s="424">
        <v>0.45</v>
      </c>
      <c r="P679" s="85">
        <v>113</v>
      </c>
      <c r="Q679" s="554"/>
      <c r="R679" s="553" t="s">
        <v>81</v>
      </c>
      <c r="S679" s="59">
        <v>791</v>
      </c>
      <c r="T679" s="115">
        <v>39386.199999999997</v>
      </c>
      <c r="U679" s="620"/>
      <c r="V679" s="114">
        <v>63.642857142857139</v>
      </c>
      <c r="W679" s="114">
        <v>144.39600000000002</v>
      </c>
      <c r="X679" s="620"/>
      <c r="Y679" s="62">
        <v>208.03885714285715</v>
      </c>
      <c r="Z679" s="468">
        <v>469.53618730158735</v>
      </c>
      <c r="AA679" s="149"/>
      <c r="AB679" s="78">
        <v>360</v>
      </c>
      <c r="AC679" s="539">
        <v>1292</v>
      </c>
      <c r="AD679" s="78" t="s">
        <v>82</v>
      </c>
      <c r="AE679" s="78">
        <v>1</v>
      </c>
      <c r="AF679" s="2">
        <v>9202</v>
      </c>
    </row>
    <row r="680" spans="1:32" ht="30">
      <c r="A680" s="242"/>
      <c r="B680" s="243"/>
      <c r="C680" s="243" t="s">
        <v>611</v>
      </c>
      <c r="D680" s="281">
        <v>140</v>
      </c>
      <c r="E680" s="271"/>
      <c r="F680" s="282">
        <v>470</v>
      </c>
      <c r="G680" s="301">
        <v>340</v>
      </c>
      <c r="H680" s="347">
        <v>300</v>
      </c>
      <c r="I680" s="347">
        <v>390</v>
      </c>
      <c r="J680" s="274"/>
      <c r="K680" s="275">
        <v>70</v>
      </c>
      <c r="L680" s="403"/>
      <c r="M680" s="394"/>
      <c r="N680" s="420"/>
      <c r="O680" s="423" t="s">
        <v>81</v>
      </c>
      <c r="P680" s="403"/>
      <c r="Q680" s="552"/>
      <c r="R680" s="553" t="s">
        <v>81</v>
      </c>
      <c r="S680" s="84"/>
      <c r="T680" s="430" t="s">
        <v>81</v>
      </c>
      <c r="U680" s="614"/>
      <c r="V680" s="304"/>
      <c r="W680" s="304"/>
      <c r="X680" s="614"/>
      <c r="Y680" s="439" t="s">
        <v>81</v>
      </c>
      <c r="Z680" s="467"/>
      <c r="AA680" s="475"/>
      <c r="AB680" s="524"/>
      <c r="AC680" s="540" t="s">
        <v>81</v>
      </c>
      <c r="AD680" s="524" t="s">
        <v>81</v>
      </c>
      <c r="AE680" s="524"/>
      <c r="AF680" s="2" t="s">
        <v>81</v>
      </c>
    </row>
    <row r="681" spans="1:32" ht="30">
      <c r="A681" s="12"/>
      <c r="B681" s="244"/>
      <c r="C681" s="244" t="s">
        <v>612</v>
      </c>
      <c r="D681" s="125">
        <v>200</v>
      </c>
      <c r="E681" s="112"/>
      <c r="F681" s="120">
        <v>500</v>
      </c>
      <c r="G681" s="135">
        <v>250</v>
      </c>
      <c r="H681" s="127">
        <v>210</v>
      </c>
      <c r="I681" s="127">
        <v>270</v>
      </c>
      <c r="J681" s="269"/>
      <c r="K681" s="5">
        <v>85</v>
      </c>
      <c r="L681" s="85"/>
      <c r="M681" s="395"/>
      <c r="N681" s="106"/>
      <c r="O681" s="424" t="s">
        <v>81</v>
      </c>
      <c r="P681" s="85"/>
      <c r="Q681" s="554"/>
      <c r="R681" s="553" t="s">
        <v>81</v>
      </c>
      <c r="S681" s="59"/>
      <c r="T681" s="115" t="s">
        <v>81</v>
      </c>
      <c r="U681" s="620"/>
      <c r="V681" s="114"/>
      <c r="W681" s="114"/>
      <c r="X681" s="620"/>
      <c r="Y681" s="62" t="s">
        <v>81</v>
      </c>
      <c r="Z681" s="468"/>
      <c r="AA681" s="149"/>
      <c r="AB681" s="78"/>
      <c r="AC681" s="539" t="s">
        <v>81</v>
      </c>
      <c r="AD681" s="78" t="s">
        <v>81</v>
      </c>
      <c r="AE681" s="78"/>
      <c r="AF681" s="2" t="s">
        <v>81</v>
      </c>
    </row>
    <row r="682" spans="1:32" ht="30">
      <c r="A682" s="242"/>
      <c r="B682" s="243"/>
      <c r="C682" s="243" t="s">
        <v>609</v>
      </c>
      <c r="D682" s="281">
        <v>360</v>
      </c>
      <c r="E682" s="271"/>
      <c r="F682" s="282">
        <v>410</v>
      </c>
      <c r="G682" s="301"/>
      <c r="H682" s="347"/>
      <c r="I682" s="347"/>
      <c r="J682" s="274"/>
      <c r="K682" s="275">
        <v>45</v>
      </c>
      <c r="L682" s="403"/>
      <c r="M682" s="394"/>
      <c r="N682" s="420"/>
      <c r="O682" s="423" t="s">
        <v>81</v>
      </c>
      <c r="P682" s="403"/>
      <c r="Q682" s="554">
        <v>8.3333299999999999E-2</v>
      </c>
      <c r="R682" s="553">
        <v>31752.400000000001</v>
      </c>
      <c r="S682" s="84"/>
      <c r="T682" s="430" t="s">
        <v>81</v>
      </c>
      <c r="U682" s="615">
        <v>168.09200000000001</v>
      </c>
      <c r="V682" s="304"/>
      <c r="W682" s="304"/>
      <c r="X682" s="615">
        <v>2.3333323999999998</v>
      </c>
      <c r="Y682" s="439" t="s">
        <v>81</v>
      </c>
      <c r="Z682" s="467"/>
      <c r="AA682" s="475"/>
      <c r="AB682" s="524"/>
      <c r="AC682" s="540" t="s">
        <v>81</v>
      </c>
      <c r="AD682" s="524" t="s">
        <v>81</v>
      </c>
      <c r="AE682" s="524"/>
      <c r="AF682" s="2" t="s">
        <v>81</v>
      </c>
    </row>
    <row r="683" spans="1:32" ht="15">
      <c r="A683" s="90"/>
      <c r="B683" s="241"/>
      <c r="C683" s="90"/>
      <c r="D683" s="125"/>
      <c r="E683" s="112"/>
      <c r="F683" s="120"/>
      <c r="G683" s="135"/>
      <c r="H683" s="127"/>
      <c r="I683" s="127"/>
      <c r="J683" s="285"/>
      <c r="K683" s="89"/>
      <c r="L683" s="90"/>
      <c r="M683" s="285"/>
      <c r="N683" s="106" t="s">
        <v>81</v>
      </c>
      <c r="O683" s="424" t="s">
        <v>81</v>
      </c>
      <c r="P683" s="89"/>
      <c r="Q683" s="554"/>
      <c r="R683" s="553" t="s">
        <v>81</v>
      </c>
      <c r="S683" s="59"/>
      <c r="T683" s="115" t="s">
        <v>81</v>
      </c>
      <c r="U683" s="615"/>
      <c r="V683" s="127"/>
      <c r="W683" s="114"/>
      <c r="X683" s="615"/>
      <c r="Y683" s="62" t="s">
        <v>81</v>
      </c>
      <c r="Z683" s="116"/>
      <c r="AA683" s="149"/>
      <c r="AB683" s="90"/>
      <c r="AC683" s="539" t="s">
        <v>81</v>
      </c>
      <c r="AD683" s="78" t="s">
        <v>81</v>
      </c>
      <c r="AE683" s="78"/>
      <c r="AF683" s="2" t="s">
        <v>81</v>
      </c>
    </row>
    <row r="684" spans="1:32" ht="57">
      <c r="A684" s="238">
        <v>9220</v>
      </c>
      <c r="B684" s="239"/>
      <c r="C684" s="240" t="s">
        <v>613</v>
      </c>
      <c r="D684" s="263"/>
      <c r="E684" s="264"/>
      <c r="F684" s="265"/>
      <c r="G684" s="266"/>
      <c r="H684" s="267"/>
      <c r="I684" s="267"/>
      <c r="J684" s="268"/>
      <c r="K684" s="268"/>
      <c r="L684" s="263"/>
      <c r="M684" s="268"/>
      <c r="N684" s="419" t="s">
        <v>81</v>
      </c>
      <c r="O684" s="425" t="s">
        <v>81</v>
      </c>
      <c r="P684" s="263"/>
      <c r="Q684" s="554"/>
      <c r="R684" s="553" t="s">
        <v>81</v>
      </c>
      <c r="S684" s="561"/>
      <c r="T684" s="429" t="s">
        <v>81</v>
      </c>
      <c r="U684" s="615"/>
      <c r="V684" s="267"/>
      <c r="W684" s="267"/>
      <c r="X684" s="615"/>
      <c r="Y684" s="440" t="s">
        <v>81</v>
      </c>
      <c r="Z684" s="459"/>
      <c r="AA684" s="472"/>
      <c r="AB684" s="523"/>
      <c r="AC684" s="538" t="s">
        <v>81</v>
      </c>
      <c r="AD684" s="523" t="s">
        <v>81</v>
      </c>
      <c r="AE684" s="523"/>
      <c r="AF684" s="2">
        <v>9220</v>
      </c>
    </row>
    <row r="685" spans="1:32" ht="15">
      <c r="A685" s="90"/>
      <c r="B685" s="241"/>
      <c r="C685" s="90"/>
      <c r="D685" s="125"/>
      <c r="E685" s="112"/>
      <c r="F685" s="120"/>
      <c r="G685" s="135"/>
      <c r="H685" s="127"/>
      <c r="I685" s="127"/>
      <c r="J685" s="285"/>
      <c r="K685" s="89"/>
      <c r="L685" s="90"/>
      <c r="M685" s="285"/>
      <c r="N685" s="106" t="s">
        <v>81</v>
      </c>
      <c r="O685" s="424" t="s">
        <v>81</v>
      </c>
      <c r="P685" s="89"/>
      <c r="Q685" s="554">
        <v>8.3333299999999999E-2</v>
      </c>
      <c r="R685" s="553">
        <v>38765.199999999997</v>
      </c>
      <c r="S685" s="59"/>
      <c r="T685" s="115" t="s">
        <v>81</v>
      </c>
      <c r="U685" s="615">
        <v>226.95666666666665</v>
      </c>
      <c r="V685" s="127"/>
      <c r="W685" s="114"/>
      <c r="X685" s="615">
        <v>2.3333323999999998</v>
      </c>
      <c r="Y685" s="62" t="s">
        <v>81</v>
      </c>
      <c r="Z685" s="116"/>
      <c r="AA685" s="149"/>
      <c r="AB685" s="90"/>
      <c r="AC685" s="539" t="s">
        <v>81</v>
      </c>
      <c r="AD685" s="78" t="s">
        <v>81</v>
      </c>
      <c r="AE685" s="78"/>
      <c r="AF685" s="2" t="s">
        <v>81</v>
      </c>
    </row>
    <row r="686" spans="1:32" ht="15">
      <c r="A686" s="242">
        <v>9221</v>
      </c>
      <c r="B686" s="243"/>
      <c r="C686" s="243" t="s">
        <v>614</v>
      </c>
      <c r="D686" s="281">
        <v>100</v>
      </c>
      <c r="E686" s="271">
        <v>66000</v>
      </c>
      <c r="F686" s="282">
        <v>80</v>
      </c>
      <c r="G686" s="302">
        <v>80</v>
      </c>
      <c r="H686" s="350"/>
      <c r="I686" s="347">
        <v>97</v>
      </c>
      <c r="J686" s="284">
        <v>160</v>
      </c>
      <c r="K686" s="275"/>
      <c r="L686" s="403">
        <v>10</v>
      </c>
      <c r="M686" s="405">
        <v>2000</v>
      </c>
      <c r="N686" s="420">
        <v>0.1</v>
      </c>
      <c r="O686" s="423">
        <v>0.75</v>
      </c>
      <c r="P686" s="403">
        <v>42</v>
      </c>
      <c r="Q686" s="554"/>
      <c r="R686" s="553" t="s">
        <v>81</v>
      </c>
      <c r="S686" s="84">
        <v>294</v>
      </c>
      <c r="T686" s="430">
        <v>7633.2</v>
      </c>
      <c r="U686" s="615"/>
      <c r="V686" s="347">
        <v>24.75</v>
      </c>
      <c r="W686" s="347"/>
      <c r="X686" s="615"/>
      <c r="Y686" s="441">
        <v>24.75</v>
      </c>
      <c r="Z686" s="460">
        <v>79.703249999999997</v>
      </c>
      <c r="AA686" s="475">
        <v>79.703249999999997</v>
      </c>
      <c r="AB686" s="531"/>
      <c r="AC686" s="540">
        <v>132</v>
      </c>
      <c r="AD686" s="524" t="s">
        <v>134</v>
      </c>
      <c r="AE686" s="524">
        <v>0</v>
      </c>
      <c r="AF686" s="2">
        <v>9221</v>
      </c>
    </row>
    <row r="687" spans="1:32" ht="15">
      <c r="A687" s="12">
        <v>9222</v>
      </c>
      <c r="B687" s="244"/>
      <c r="C687" s="244" t="s">
        <v>615</v>
      </c>
      <c r="D687" s="125">
        <v>140</v>
      </c>
      <c r="E687" s="112">
        <v>84000</v>
      </c>
      <c r="F687" s="120">
        <v>110</v>
      </c>
      <c r="G687" s="219">
        <v>80</v>
      </c>
      <c r="H687" s="166"/>
      <c r="I687" s="127">
        <v>95</v>
      </c>
      <c r="J687" s="285">
        <v>200</v>
      </c>
      <c r="K687" s="1"/>
      <c r="L687" s="85">
        <v>10</v>
      </c>
      <c r="M687" s="404">
        <v>3000</v>
      </c>
      <c r="N687" s="106">
        <v>0.1</v>
      </c>
      <c r="O687" s="424">
        <v>0.8</v>
      </c>
      <c r="P687" s="85">
        <v>42</v>
      </c>
      <c r="Q687" s="554"/>
      <c r="R687" s="553" t="s">
        <v>81</v>
      </c>
      <c r="S687" s="59">
        <v>294</v>
      </c>
      <c r="T687" s="115">
        <v>9634.7999999999993</v>
      </c>
      <c r="U687" s="615"/>
      <c r="V687" s="127">
        <v>22.400000000000002</v>
      </c>
      <c r="W687" s="127"/>
      <c r="X687" s="615"/>
      <c r="Y687" s="69">
        <v>22.400000000000002</v>
      </c>
      <c r="Z687" s="116">
        <v>108.68396000000001</v>
      </c>
      <c r="AA687" s="149">
        <v>77.631399999999999</v>
      </c>
      <c r="AB687" s="223"/>
      <c r="AC687" s="539">
        <v>168</v>
      </c>
      <c r="AD687" s="78" t="s">
        <v>134</v>
      </c>
      <c r="AE687" s="78">
        <v>0</v>
      </c>
      <c r="AF687" s="2">
        <v>9222</v>
      </c>
    </row>
    <row r="688" spans="1:32" ht="15">
      <c r="A688" s="242">
        <v>9223</v>
      </c>
      <c r="B688" s="243"/>
      <c r="C688" s="243" t="s">
        <v>616</v>
      </c>
      <c r="D688" s="281">
        <v>200</v>
      </c>
      <c r="E688" s="271">
        <v>121000</v>
      </c>
      <c r="F688" s="282">
        <v>150</v>
      </c>
      <c r="G688" s="302">
        <v>75</v>
      </c>
      <c r="H688" s="350"/>
      <c r="I688" s="347">
        <v>93</v>
      </c>
      <c r="J688" s="284">
        <v>290</v>
      </c>
      <c r="K688" s="275"/>
      <c r="L688" s="403">
        <v>10</v>
      </c>
      <c r="M688" s="405">
        <v>4000</v>
      </c>
      <c r="N688" s="420">
        <v>0.1</v>
      </c>
      <c r="O688" s="423">
        <v>0.7</v>
      </c>
      <c r="P688" s="403">
        <v>60</v>
      </c>
      <c r="Q688" s="554"/>
      <c r="R688" s="553" t="s">
        <v>81</v>
      </c>
      <c r="S688" s="84">
        <v>420</v>
      </c>
      <c r="T688" s="430">
        <v>13875.2</v>
      </c>
      <c r="U688" s="615"/>
      <c r="V688" s="347">
        <v>21.174999999999997</v>
      </c>
      <c r="W688" s="347"/>
      <c r="X688" s="615"/>
      <c r="Y688" s="441">
        <v>21.174999999999997</v>
      </c>
      <c r="Z688" s="460">
        <v>151.84513793103449</v>
      </c>
      <c r="AA688" s="475">
        <v>75.922568965517243</v>
      </c>
      <c r="AB688" s="531"/>
      <c r="AC688" s="540">
        <v>242</v>
      </c>
      <c r="AD688" s="524" t="s">
        <v>134</v>
      </c>
      <c r="AE688" s="524">
        <v>0</v>
      </c>
      <c r="AF688" s="2">
        <v>9223</v>
      </c>
    </row>
    <row r="689" spans="1:32" ht="30">
      <c r="A689" s="586">
        <v>9224</v>
      </c>
      <c r="B689" s="244"/>
      <c r="C689" s="244" t="s">
        <v>617</v>
      </c>
      <c r="D689" s="125">
        <v>286</v>
      </c>
      <c r="E689" s="112">
        <v>29000</v>
      </c>
      <c r="F689" s="216">
        <v>104</v>
      </c>
      <c r="G689" s="219"/>
      <c r="H689" s="114">
        <v>87</v>
      </c>
      <c r="I689" s="114">
        <v>132</v>
      </c>
      <c r="J689" s="269">
        <v>40</v>
      </c>
      <c r="K689" s="1"/>
      <c r="L689" s="85">
        <v>10</v>
      </c>
      <c r="M689" s="395">
        <v>2800</v>
      </c>
      <c r="N689" s="106">
        <v>0.25</v>
      </c>
      <c r="O689" s="424">
        <v>1.75</v>
      </c>
      <c r="P689" s="85">
        <v>31</v>
      </c>
      <c r="Q689" s="554"/>
      <c r="R689" s="553" t="s">
        <v>81</v>
      </c>
      <c r="S689" s="59">
        <v>217</v>
      </c>
      <c r="T689" s="115">
        <v>3059</v>
      </c>
      <c r="U689" s="616"/>
      <c r="V689" s="114">
        <v>18.125</v>
      </c>
      <c r="W689" s="127"/>
      <c r="X689" s="616"/>
      <c r="Y689" s="62">
        <v>18.125</v>
      </c>
      <c r="Z689" s="116">
        <v>104.06</v>
      </c>
      <c r="AA689" s="149"/>
      <c r="AB689" s="223"/>
      <c r="AC689" s="539">
        <v>58</v>
      </c>
      <c r="AD689" s="78" t="s">
        <v>134</v>
      </c>
      <c r="AE689" s="78">
        <v>0</v>
      </c>
      <c r="AF689" s="2">
        <v>9224</v>
      </c>
    </row>
    <row r="690" spans="1:32" ht="30">
      <c r="A690" s="565">
        <v>9225</v>
      </c>
      <c r="B690" s="243"/>
      <c r="C690" s="243" t="s">
        <v>618</v>
      </c>
      <c r="D690" s="281">
        <v>360</v>
      </c>
      <c r="E690" s="271">
        <v>32000</v>
      </c>
      <c r="F690" s="287">
        <v>117</v>
      </c>
      <c r="G690" s="302"/>
      <c r="H690" s="304">
        <v>99</v>
      </c>
      <c r="I690" s="304">
        <v>148</v>
      </c>
      <c r="J690" s="274">
        <v>40</v>
      </c>
      <c r="K690" s="275"/>
      <c r="L690" s="403">
        <v>10</v>
      </c>
      <c r="M690" s="394">
        <v>2800</v>
      </c>
      <c r="N690" s="420">
        <v>0.25</v>
      </c>
      <c r="O690" s="423">
        <v>2</v>
      </c>
      <c r="P690" s="403">
        <v>31</v>
      </c>
      <c r="Q690" s="552"/>
      <c r="R690" s="553" t="s">
        <v>81</v>
      </c>
      <c r="S690" s="84">
        <v>217</v>
      </c>
      <c r="T690" s="430">
        <v>3353</v>
      </c>
      <c r="U690" s="614"/>
      <c r="V690" s="304">
        <v>22.857142857142858</v>
      </c>
      <c r="W690" s="347"/>
      <c r="X690" s="614"/>
      <c r="Y690" s="439">
        <v>22.857142857142858</v>
      </c>
      <c r="Z690" s="460">
        <v>117.35035714285716</v>
      </c>
      <c r="AA690" s="475"/>
      <c r="AB690" s="531"/>
      <c r="AC690" s="540">
        <v>64</v>
      </c>
      <c r="AD690" s="524" t="s">
        <v>134</v>
      </c>
      <c r="AE690" s="524">
        <v>0</v>
      </c>
      <c r="AF690" s="2">
        <v>9225</v>
      </c>
    </row>
    <row r="691" spans="1:32" ht="15">
      <c r="A691" s="12"/>
      <c r="B691" s="244"/>
      <c r="C691" s="244"/>
      <c r="D691" s="125"/>
      <c r="E691" s="112"/>
      <c r="F691" s="120"/>
      <c r="G691" s="135"/>
      <c r="H691" s="127"/>
      <c r="I691" s="127"/>
      <c r="J691" s="285"/>
      <c r="K691" s="1"/>
      <c r="L691" s="85"/>
      <c r="M691" s="285"/>
      <c r="N691" s="106" t="s">
        <v>81</v>
      </c>
      <c r="O691" s="424" t="s">
        <v>81</v>
      </c>
      <c r="P691" s="85"/>
      <c r="Q691" s="554"/>
      <c r="R691" s="553" t="s">
        <v>81</v>
      </c>
      <c r="S691" s="59"/>
      <c r="T691" s="115" t="s">
        <v>81</v>
      </c>
      <c r="U691" s="616"/>
      <c r="V691" s="127"/>
      <c r="W691" s="114"/>
      <c r="X691" s="616"/>
      <c r="Y691" s="62" t="s">
        <v>81</v>
      </c>
      <c r="Z691" s="198"/>
      <c r="AA691" s="487"/>
      <c r="AB691" s="147"/>
      <c r="AC691" s="539" t="s">
        <v>81</v>
      </c>
      <c r="AD691" s="78" t="s">
        <v>81</v>
      </c>
      <c r="AE691" s="78"/>
      <c r="AF691" s="2" t="s">
        <v>81</v>
      </c>
    </row>
    <row r="692" spans="1:32" ht="57">
      <c r="A692" s="249"/>
      <c r="B692" s="250"/>
      <c r="C692" s="251" t="s">
        <v>619</v>
      </c>
      <c r="D692" s="320"/>
      <c r="E692" s="295"/>
      <c r="F692" s="296"/>
      <c r="G692" s="371"/>
      <c r="H692" s="298"/>
      <c r="I692" s="298"/>
      <c r="J692" s="299"/>
      <c r="K692" s="300"/>
      <c r="L692" s="406"/>
      <c r="M692" s="299"/>
      <c r="N692" s="421" t="s">
        <v>81</v>
      </c>
      <c r="O692" s="426" t="s">
        <v>81</v>
      </c>
      <c r="P692" s="406"/>
      <c r="Q692" s="554">
        <v>0.25</v>
      </c>
      <c r="R692" s="553">
        <v>7986</v>
      </c>
      <c r="S692" s="563"/>
      <c r="T692" s="432" t="s">
        <v>81</v>
      </c>
      <c r="U692" s="616">
        <v>70.099999999999994</v>
      </c>
      <c r="V692" s="322"/>
      <c r="W692" s="298"/>
      <c r="X692" s="616">
        <v>7</v>
      </c>
      <c r="Y692" s="443" t="s">
        <v>81</v>
      </c>
      <c r="Z692" s="464"/>
      <c r="AA692" s="505"/>
      <c r="AB692" s="528"/>
      <c r="AC692" s="542" t="s">
        <v>81</v>
      </c>
      <c r="AD692" s="528" t="s">
        <v>81</v>
      </c>
      <c r="AE692" s="528"/>
      <c r="AF692" s="2" t="s">
        <v>81</v>
      </c>
    </row>
    <row r="693" spans="1:32" ht="15">
      <c r="A693" s="90"/>
      <c r="B693" s="241"/>
      <c r="C693" s="90"/>
      <c r="D693" s="111"/>
      <c r="E693" s="112"/>
      <c r="F693" s="120"/>
      <c r="G693" s="89"/>
      <c r="H693" s="114"/>
      <c r="I693" s="114"/>
      <c r="J693" s="269"/>
      <c r="K693" s="89"/>
      <c r="L693" s="90"/>
      <c r="M693" s="395"/>
      <c r="N693" s="106" t="s">
        <v>81</v>
      </c>
      <c r="O693" s="424" t="s">
        <v>81</v>
      </c>
      <c r="P693" s="89"/>
      <c r="Q693" s="554">
        <v>0.25</v>
      </c>
      <c r="R693" s="553">
        <v>10648</v>
      </c>
      <c r="S693" s="59"/>
      <c r="T693" s="115" t="s">
        <v>81</v>
      </c>
      <c r="U693" s="616">
        <v>74.12</v>
      </c>
      <c r="V693" s="114"/>
      <c r="W693" s="114"/>
      <c r="X693" s="616">
        <v>7</v>
      </c>
      <c r="Y693" s="62" t="s">
        <v>81</v>
      </c>
      <c r="Z693" s="116"/>
      <c r="AA693" s="463"/>
      <c r="AB693" s="90"/>
      <c r="AC693" s="539" t="s">
        <v>81</v>
      </c>
      <c r="AD693" s="78" t="s">
        <v>81</v>
      </c>
      <c r="AE693" s="78"/>
      <c r="AF693" s="2" t="s">
        <v>81</v>
      </c>
    </row>
    <row r="694" spans="1:32" ht="28.5">
      <c r="A694" s="238">
        <v>10000</v>
      </c>
      <c r="B694" s="239"/>
      <c r="C694" s="240" t="s">
        <v>620</v>
      </c>
      <c r="D694" s="263"/>
      <c r="E694" s="264"/>
      <c r="F694" s="265"/>
      <c r="G694" s="266"/>
      <c r="H694" s="267"/>
      <c r="I694" s="267"/>
      <c r="J694" s="268"/>
      <c r="K694" s="268"/>
      <c r="L694" s="263"/>
      <c r="M694" s="268"/>
      <c r="N694" s="419" t="s">
        <v>81</v>
      </c>
      <c r="O694" s="425" t="s">
        <v>81</v>
      </c>
      <c r="P694" s="263"/>
      <c r="Q694" s="554">
        <v>0.25</v>
      </c>
      <c r="R694" s="553">
        <v>15004</v>
      </c>
      <c r="S694" s="561"/>
      <c r="T694" s="429" t="s">
        <v>81</v>
      </c>
      <c r="U694" s="616">
        <v>89.554285714285712</v>
      </c>
      <c r="V694" s="267"/>
      <c r="W694" s="267"/>
      <c r="X694" s="616">
        <v>7</v>
      </c>
      <c r="Y694" s="440" t="s">
        <v>81</v>
      </c>
      <c r="Z694" s="459"/>
      <c r="AA694" s="472"/>
      <c r="AB694" s="523"/>
      <c r="AC694" s="538" t="s">
        <v>81</v>
      </c>
      <c r="AD694" s="523" t="s">
        <v>81</v>
      </c>
      <c r="AE694" s="523"/>
      <c r="AF694" s="2">
        <v>10000</v>
      </c>
    </row>
    <row r="695" spans="1:32" ht="15">
      <c r="A695" s="90"/>
      <c r="B695" s="241"/>
      <c r="C695" s="90"/>
      <c r="D695" s="111"/>
      <c r="E695" s="112"/>
      <c r="F695" s="120"/>
      <c r="G695" s="89"/>
      <c r="H695" s="114"/>
      <c r="I695" s="114"/>
      <c r="J695" s="269"/>
      <c r="K695" s="89"/>
      <c r="L695" s="90"/>
      <c r="M695" s="395"/>
      <c r="N695" s="106" t="s">
        <v>81</v>
      </c>
      <c r="O695" s="424" t="s">
        <v>81</v>
      </c>
      <c r="P695" s="89"/>
      <c r="Q695" s="554">
        <v>0.25</v>
      </c>
      <c r="R695" s="553">
        <v>3509</v>
      </c>
      <c r="S695" s="59"/>
      <c r="T695" s="115" t="s">
        <v>81</v>
      </c>
      <c r="U695" s="616">
        <v>31.533333333333335</v>
      </c>
      <c r="V695" s="114"/>
      <c r="W695" s="114"/>
      <c r="X695" s="616">
        <v>7</v>
      </c>
      <c r="Y695" s="62" t="s">
        <v>81</v>
      </c>
      <c r="Z695" s="116"/>
      <c r="AA695" s="463"/>
      <c r="AB695" s="90"/>
      <c r="AC695" s="539" t="s">
        <v>81</v>
      </c>
      <c r="AD695" s="78" t="s">
        <v>81</v>
      </c>
      <c r="AE695" s="78"/>
      <c r="AF695" s="2" t="s">
        <v>81</v>
      </c>
    </row>
    <row r="696" spans="1:32" ht="30">
      <c r="A696" s="242">
        <v>10001</v>
      </c>
      <c r="B696" s="243"/>
      <c r="C696" s="243" t="s">
        <v>621</v>
      </c>
      <c r="D696" s="281" t="s">
        <v>24</v>
      </c>
      <c r="E696" s="271">
        <v>11500</v>
      </c>
      <c r="F696" s="287">
        <v>23</v>
      </c>
      <c r="G696" s="290"/>
      <c r="H696" s="304">
        <v>20</v>
      </c>
      <c r="I696" s="304">
        <v>28</v>
      </c>
      <c r="J696" s="274">
        <v>100</v>
      </c>
      <c r="K696" s="275" t="s">
        <v>24</v>
      </c>
      <c r="L696" s="403">
        <v>12</v>
      </c>
      <c r="M696" s="394">
        <v>1200</v>
      </c>
      <c r="N696" s="420">
        <v>0</v>
      </c>
      <c r="O696" s="423">
        <v>0.85</v>
      </c>
      <c r="P696" s="403">
        <v>17</v>
      </c>
      <c r="Q696" s="554">
        <v>0.25</v>
      </c>
      <c r="R696" s="553">
        <v>3751</v>
      </c>
      <c r="S696" s="84">
        <v>119</v>
      </c>
      <c r="T696" s="430">
        <v>1307.3333333333335</v>
      </c>
      <c r="U696" s="616">
        <v>26.866666666666667</v>
      </c>
      <c r="V696" s="304">
        <v>8.1458333333333339</v>
      </c>
      <c r="W696" s="304"/>
      <c r="X696" s="616">
        <v>7</v>
      </c>
      <c r="Y696" s="439">
        <v>8.1458333333333339</v>
      </c>
      <c r="Z696" s="460">
        <v>23.341083333333334</v>
      </c>
      <c r="AA696" s="484"/>
      <c r="AB696" s="524"/>
      <c r="AC696" s="540">
        <v>23</v>
      </c>
      <c r="AD696" s="524" t="s">
        <v>82</v>
      </c>
      <c r="AE696" s="524">
        <v>0</v>
      </c>
      <c r="AF696" s="2">
        <v>10001</v>
      </c>
    </row>
    <row r="697" spans="1:32" ht="45">
      <c r="A697" s="12">
        <v>10002</v>
      </c>
      <c r="B697" s="244"/>
      <c r="C697" s="244" t="s">
        <v>622</v>
      </c>
      <c r="D697" s="125" t="s">
        <v>623</v>
      </c>
      <c r="E697" s="112">
        <v>9900</v>
      </c>
      <c r="F697" s="216">
        <v>29</v>
      </c>
      <c r="G697" s="130"/>
      <c r="H697" s="114">
        <v>25</v>
      </c>
      <c r="I697" s="114">
        <v>37</v>
      </c>
      <c r="J697" s="269">
        <v>50</v>
      </c>
      <c r="K697" s="5" t="s">
        <v>24</v>
      </c>
      <c r="L697" s="85">
        <v>12</v>
      </c>
      <c r="M697" s="395">
        <v>1000</v>
      </c>
      <c r="N697" s="106">
        <v>0.1</v>
      </c>
      <c r="O697" s="424">
        <v>0.6</v>
      </c>
      <c r="P697" s="85">
        <v>13</v>
      </c>
      <c r="Q697" s="554"/>
      <c r="R697" s="553" t="s">
        <v>81</v>
      </c>
      <c r="S697" s="59">
        <v>91</v>
      </c>
      <c r="T697" s="115">
        <v>1043.3799999999999</v>
      </c>
      <c r="U697" s="616"/>
      <c r="V697" s="114">
        <v>5.94</v>
      </c>
      <c r="W697" s="114"/>
      <c r="X697" s="616"/>
      <c r="Y697" s="62">
        <v>5.94</v>
      </c>
      <c r="Z697" s="116">
        <v>29.48836</v>
      </c>
      <c r="AA697" s="163"/>
      <c r="AB697" s="78"/>
      <c r="AC697" s="539">
        <v>19.8</v>
      </c>
      <c r="AD697" s="78" t="s">
        <v>82</v>
      </c>
      <c r="AE697" s="78">
        <v>0</v>
      </c>
      <c r="AF697" s="2">
        <v>10002</v>
      </c>
    </row>
    <row r="698" spans="1:32" ht="15">
      <c r="A698" s="242">
        <v>10003</v>
      </c>
      <c r="B698" s="243"/>
      <c r="C698" s="243" t="s">
        <v>624</v>
      </c>
      <c r="D698" s="306">
        <v>4</v>
      </c>
      <c r="E698" s="271">
        <v>32000</v>
      </c>
      <c r="F698" s="287">
        <v>80</v>
      </c>
      <c r="G698" s="327">
        <v>20</v>
      </c>
      <c r="H698" s="304">
        <v>67</v>
      </c>
      <c r="I698" s="304">
        <v>103</v>
      </c>
      <c r="J698" s="274">
        <v>50</v>
      </c>
      <c r="K698" s="275" t="s">
        <v>24</v>
      </c>
      <c r="L698" s="403">
        <v>15</v>
      </c>
      <c r="M698" s="394">
        <v>2000</v>
      </c>
      <c r="N698" s="420">
        <v>0.25</v>
      </c>
      <c r="O698" s="423">
        <v>0.75</v>
      </c>
      <c r="P698" s="403">
        <v>103</v>
      </c>
      <c r="Q698" s="554"/>
      <c r="R698" s="553" t="s">
        <v>81</v>
      </c>
      <c r="S698" s="84">
        <v>721</v>
      </c>
      <c r="T698" s="430">
        <v>3057</v>
      </c>
      <c r="U698" s="616"/>
      <c r="V698" s="304">
        <v>12</v>
      </c>
      <c r="W698" s="304"/>
      <c r="X698" s="615"/>
      <c r="Y698" s="439">
        <v>12</v>
      </c>
      <c r="Z698" s="460">
        <v>80.454000000000008</v>
      </c>
      <c r="AA698" s="484">
        <v>20.113500000000002</v>
      </c>
      <c r="AB698" s="524"/>
      <c r="AC698" s="540">
        <v>64</v>
      </c>
      <c r="AD698" s="524" t="s">
        <v>82</v>
      </c>
      <c r="AE698" s="524">
        <v>0</v>
      </c>
      <c r="AF698" s="2">
        <v>10003</v>
      </c>
    </row>
    <row r="699" spans="1:32" ht="45">
      <c r="A699" s="12">
        <v>10004</v>
      </c>
      <c r="B699" s="244"/>
      <c r="C699" s="244" t="s">
        <v>625</v>
      </c>
      <c r="D699" s="138">
        <v>4</v>
      </c>
      <c r="E699" s="112">
        <v>4400</v>
      </c>
      <c r="F699" s="216">
        <v>16</v>
      </c>
      <c r="G699" s="141">
        <v>4</v>
      </c>
      <c r="H699" s="114">
        <v>13.5</v>
      </c>
      <c r="I699" s="114">
        <v>20</v>
      </c>
      <c r="J699" s="269">
        <v>50</v>
      </c>
      <c r="K699" s="5" t="s">
        <v>24</v>
      </c>
      <c r="L699" s="85">
        <v>12</v>
      </c>
      <c r="M699" s="395">
        <v>1000</v>
      </c>
      <c r="N699" s="106">
        <v>0.1</v>
      </c>
      <c r="O699" s="424">
        <v>0.9</v>
      </c>
      <c r="P699" s="85">
        <v>15</v>
      </c>
      <c r="Q699" s="554"/>
      <c r="R699" s="553" t="s">
        <v>81</v>
      </c>
      <c r="S699" s="59">
        <v>105</v>
      </c>
      <c r="T699" s="115">
        <v>528.28</v>
      </c>
      <c r="U699" s="615"/>
      <c r="V699" s="114">
        <v>3.9600000000000004</v>
      </c>
      <c r="W699" s="114"/>
      <c r="X699" s="615"/>
      <c r="Y699" s="62">
        <v>3.9600000000000004</v>
      </c>
      <c r="Z699" s="116">
        <v>15.978160000000003</v>
      </c>
      <c r="AA699" s="163">
        <v>3.9945400000000006</v>
      </c>
      <c r="AB699" s="78"/>
      <c r="AC699" s="539">
        <v>8.8000000000000007</v>
      </c>
      <c r="AD699" s="78" t="s">
        <v>82</v>
      </c>
      <c r="AE699" s="78">
        <v>0</v>
      </c>
      <c r="AF699" s="2">
        <v>10004</v>
      </c>
    </row>
    <row r="700" spans="1:32" ht="60">
      <c r="A700" s="242">
        <v>10005</v>
      </c>
      <c r="B700" s="243"/>
      <c r="C700" s="243" t="s">
        <v>626</v>
      </c>
      <c r="D700" s="270">
        <v>175</v>
      </c>
      <c r="E700" s="271">
        <v>23000</v>
      </c>
      <c r="F700" s="287">
        <v>71</v>
      </c>
      <c r="G700" s="273"/>
      <c r="H700" s="304">
        <v>68</v>
      </c>
      <c r="I700" s="304">
        <v>77</v>
      </c>
      <c r="J700" s="274">
        <v>150</v>
      </c>
      <c r="K700" s="275">
        <v>40</v>
      </c>
      <c r="L700" s="403">
        <v>12</v>
      </c>
      <c r="M700" s="394">
        <v>3000</v>
      </c>
      <c r="N700" s="420">
        <v>0.1</v>
      </c>
      <c r="O700" s="423">
        <v>1.1499999999999999</v>
      </c>
      <c r="P700" s="403">
        <v>20</v>
      </c>
      <c r="Q700" s="552"/>
      <c r="R700" s="553" t="s">
        <v>81</v>
      </c>
      <c r="S700" s="84">
        <v>140</v>
      </c>
      <c r="T700" s="430">
        <v>2352.6</v>
      </c>
      <c r="U700" s="614"/>
      <c r="V700" s="304">
        <v>8.8166666666666664</v>
      </c>
      <c r="W700" s="304">
        <v>40.11</v>
      </c>
      <c r="X700" s="614"/>
      <c r="Y700" s="439">
        <v>48.926666666666662</v>
      </c>
      <c r="Z700" s="460">
        <v>71.071733333333327</v>
      </c>
      <c r="AA700" s="473"/>
      <c r="AB700" s="524"/>
      <c r="AC700" s="540">
        <v>46</v>
      </c>
      <c r="AD700" s="524" t="s">
        <v>82</v>
      </c>
      <c r="AE700" s="524">
        <v>1</v>
      </c>
      <c r="AF700" s="2">
        <v>10005</v>
      </c>
    </row>
    <row r="701" spans="1:32" ht="60">
      <c r="A701" s="12">
        <v>10006</v>
      </c>
      <c r="B701" s="244"/>
      <c r="C701" s="244" t="s">
        <v>627</v>
      </c>
      <c r="D701" s="60">
        <v>175</v>
      </c>
      <c r="E701" s="112">
        <v>38000</v>
      </c>
      <c r="F701" s="216">
        <v>76</v>
      </c>
      <c r="G701" s="87"/>
      <c r="H701" s="114">
        <v>72</v>
      </c>
      <c r="I701" s="114">
        <v>83</v>
      </c>
      <c r="J701" s="269">
        <v>200</v>
      </c>
      <c r="K701" s="5">
        <v>40</v>
      </c>
      <c r="L701" s="85">
        <v>12</v>
      </c>
      <c r="M701" s="395">
        <v>3000</v>
      </c>
      <c r="N701" s="106">
        <v>0.1</v>
      </c>
      <c r="O701" s="424">
        <v>0.8</v>
      </c>
      <c r="P701" s="85">
        <v>20</v>
      </c>
      <c r="Q701" s="554"/>
      <c r="R701" s="553" t="s">
        <v>81</v>
      </c>
      <c r="S701" s="59">
        <v>140</v>
      </c>
      <c r="T701" s="115">
        <v>3795.6</v>
      </c>
      <c r="U701" s="615"/>
      <c r="V701" s="114">
        <v>10.133333333333333</v>
      </c>
      <c r="W701" s="114">
        <v>40.11</v>
      </c>
      <c r="X701" s="615"/>
      <c r="Y701" s="62">
        <v>50.243333333333332</v>
      </c>
      <c r="Z701" s="116">
        <v>76.143466666666669</v>
      </c>
      <c r="AA701" s="117"/>
      <c r="AB701" s="78"/>
      <c r="AC701" s="539">
        <v>76</v>
      </c>
      <c r="AD701" s="78" t="s">
        <v>82</v>
      </c>
      <c r="AE701" s="78">
        <v>1</v>
      </c>
      <c r="AF701" s="2">
        <v>10006</v>
      </c>
    </row>
    <row r="702" spans="1:32" ht="15">
      <c r="A702" s="12"/>
      <c r="B702" s="244"/>
      <c r="C702" s="12"/>
      <c r="D702" s="66"/>
      <c r="E702" s="112"/>
      <c r="F702" s="120"/>
      <c r="G702" s="141"/>
      <c r="H702" s="114"/>
      <c r="I702" s="114"/>
      <c r="J702" s="269"/>
      <c r="K702" s="1"/>
      <c r="L702" s="85"/>
      <c r="M702" s="395"/>
      <c r="N702" s="106" t="s">
        <v>81</v>
      </c>
      <c r="O702" s="424" t="s">
        <v>81</v>
      </c>
      <c r="P702" s="85"/>
      <c r="Q702" s="554">
        <v>6.7000000000000004E-2</v>
      </c>
      <c r="R702" s="553">
        <v>1147.6666666666665</v>
      </c>
      <c r="S702" s="59"/>
      <c r="T702" s="115" t="s">
        <v>81</v>
      </c>
      <c r="U702" s="615">
        <v>12.886666666666665</v>
      </c>
      <c r="V702" s="114"/>
      <c r="W702" s="114"/>
      <c r="X702" s="615">
        <v>1.8760000000000001</v>
      </c>
      <c r="Y702" s="62" t="s">
        <v>81</v>
      </c>
      <c r="Z702" s="116"/>
      <c r="AA702" s="495"/>
      <c r="AB702" s="78"/>
      <c r="AC702" s="539" t="s">
        <v>81</v>
      </c>
      <c r="AD702" s="78" t="s">
        <v>81</v>
      </c>
      <c r="AE702" s="78"/>
      <c r="AF702" s="2" t="s">
        <v>81</v>
      </c>
    </row>
    <row r="703" spans="1:32" ht="28.5">
      <c r="A703" s="238">
        <v>10010</v>
      </c>
      <c r="B703" s="239"/>
      <c r="C703" s="240" t="s">
        <v>628</v>
      </c>
      <c r="D703" s="268"/>
      <c r="E703" s="264"/>
      <c r="F703" s="265"/>
      <c r="G703" s="266"/>
      <c r="H703" s="267"/>
      <c r="I703" s="267"/>
      <c r="J703" s="268"/>
      <c r="K703" s="268"/>
      <c r="L703" s="263"/>
      <c r="M703" s="268"/>
      <c r="N703" s="419" t="s">
        <v>81</v>
      </c>
      <c r="O703" s="425" t="s">
        <v>81</v>
      </c>
      <c r="P703" s="263"/>
      <c r="Q703" s="554">
        <v>0.05</v>
      </c>
      <c r="R703" s="553">
        <v>925.3</v>
      </c>
      <c r="S703" s="561"/>
      <c r="T703" s="429" t="s">
        <v>81</v>
      </c>
      <c r="U703" s="615">
        <v>20.706</v>
      </c>
      <c r="V703" s="267"/>
      <c r="W703" s="267"/>
      <c r="X703" s="615">
        <v>1.4000000000000001</v>
      </c>
      <c r="Y703" s="440" t="s">
        <v>81</v>
      </c>
      <c r="Z703" s="459"/>
      <c r="AA703" s="472"/>
      <c r="AB703" s="523"/>
      <c r="AC703" s="538" t="s">
        <v>81</v>
      </c>
      <c r="AD703" s="523" t="s">
        <v>81</v>
      </c>
      <c r="AE703" s="523"/>
      <c r="AF703" s="2">
        <v>10010</v>
      </c>
    </row>
    <row r="704" spans="1:32" ht="15">
      <c r="A704" s="90"/>
      <c r="B704" s="241"/>
      <c r="C704" s="90"/>
      <c r="D704" s="66"/>
      <c r="E704" s="112"/>
      <c r="F704" s="120"/>
      <c r="G704" s="141"/>
      <c r="H704" s="114"/>
      <c r="I704" s="114"/>
      <c r="J704" s="269"/>
      <c r="K704" s="89"/>
      <c r="L704" s="90"/>
      <c r="M704" s="395"/>
      <c r="N704" s="106" t="s">
        <v>81</v>
      </c>
      <c r="O704" s="424" t="s">
        <v>81</v>
      </c>
      <c r="P704" s="89"/>
      <c r="Q704" s="554">
        <v>0.1</v>
      </c>
      <c r="R704" s="553">
        <v>2309.5</v>
      </c>
      <c r="S704" s="59"/>
      <c r="T704" s="115" t="s">
        <v>81</v>
      </c>
      <c r="U704" s="615">
        <v>61.85</v>
      </c>
      <c r="V704" s="114"/>
      <c r="W704" s="114"/>
      <c r="X704" s="615">
        <v>2.8000000000000003</v>
      </c>
      <c r="Y704" s="62" t="s">
        <v>81</v>
      </c>
      <c r="Z704" s="116"/>
      <c r="AA704" s="163"/>
      <c r="AB704" s="90"/>
      <c r="AC704" s="539" t="s">
        <v>81</v>
      </c>
      <c r="AD704" s="78" t="s">
        <v>81</v>
      </c>
      <c r="AE704" s="78"/>
      <c r="AF704" s="2" t="s">
        <v>81</v>
      </c>
    </row>
    <row r="705" spans="1:32" ht="45">
      <c r="A705" s="242">
        <v>10011</v>
      </c>
      <c r="B705" s="243"/>
      <c r="C705" s="243" t="s">
        <v>629</v>
      </c>
      <c r="D705" s="324" t="s">
        <v>630</v>
      </c>
      <c r="E705" s="271">
        <v>10600</v>
      </c>
      <c r="F705" s="287">
        <v>27</v>
      </c>
      <c r="G705" s="290"/>
      <c r="H705" s="546">
        <v>23</v>
      </c>
      <c r="I705" s="304">
        <v>34</v>
      </c>
      <c r="J705" s="274">
        <v>70</v>
      </c>
      <c r="K705" s="275" t="s">
        <v>24</v>
      </c>
      <c r="L705" s="403">
        <v>12</v>
      </c>
      <c r="M705" s="394">
        <v>1200</v>
      </c>
      <c r="N705" s="420">
        <v>0.1</v>
      </c>
      <c r="O705" s="423">
        <v>0.6</v>
      </c>
      <c r="P705" s="403">
        <v>49</v>
      </c>
      <c r="Q705" s="554">
        <v>0.02</v>
      </c>
      <c r="R705" s="553">
        <v>409.08</v>
      </c>
      <c r="S705" s="84">
        <v>343</v>
      </c>
      <c r="T705" s="430">
        <v>1362.72</v>
      </c>
      <c r="U705" s="615">
        <v>10.449599999999998</v>
      </c>
      <c r="V705" s="304">
        <v>5.3</v>
      </c>
      <c r="W705" s="304"/>
      <c r="X705" s="615">
        <v>0.56000000000000005</v>
      </c>
      <c r="Y705" s="439">
        <v>5.3</v>
      </c>
      <c r="Z705" s="460">
        <v>27.24417142857143</v>
      </c>
      <c r="AA705" s="484"/>
      <c r="AB705" s="524"/>
      <c r="AC705" s="540">
        <v>21.2</v>
      </c>
      <c r="AD705" s="524" t="s">
        <v>82</v>
      </c>
      <c r="AE705" s="524">
        <v>0</v>
      </c>
      <c r="AF705" s="2">
        <v>10011</v>
      </c>
    </row>
    <row r="706" spans="1:32" ht="45">
      <c r="A706" s="12">
        <v>10012</v>
      </c>
      <c r="B706" s="244"/>
      <c r="C706" s="244" t="s">
        <v>631</v>
      </c>
      <c r="D706" s="68" t="s">
        <v>632</v>
      </c>
      <c r="E706" s="112">
        <v>14500</v>
      </c>
      <c r="F706" s="216">
        <v>38</v>
      </c>
      <c r="G706" s="130"/>
      <c r="H706" s="136">
        <v>32</v>
      </c>
      <c r="I706" s="114">
        <v>48</v>
      </c>
      <c r="J706" s="269">
        <v>70</v>
      </c>
      <c r="K706" s="5" t="s">
        <v>24</v>
      </c>
      <c r="L706" s="85">
        <v>12</v>
      </c>
      <c r="M706" s="395">
        <v>1200</v>
      </c>
      <c r="N706" s="106">
        <v>0.1</v>
      </c>
      <c r="O706" s="424">
        <v>0.6</v>
      </c>
      <c r="P706" s="85">
        <v>75</v>
      </c>
      <c r="Q706" s="554">
        <v>0.05</v>
      </c>
      <c r="R706" s="553">
        <v>2240.1999999999998</v>
      </c>
      <c r="S706" s="59">
        <v>525</v>
      </c>
      <c r="T706" s="115">
        <v>1919.9</v>
      </c>
      <c r="U706" s="615">
        <v>16.174666666666667</v>
      </c>
      <c r="V706" s="114">
        <v>7.25</v>
      </c>
      <c r="W706" s="114"/>
      <c r="X706" s="615">
        <v>1.4000000000000001</v>
      </c>
      <c r="Y706" s="62">
        <v>7.25</v>
      </c>
      <c r="Z706" s="116">
        <v>38.144857142857141</v>
      </c>
      <c r="AA706" s="163"/>
      <c r="AB706" s="78"/>
      <c r="AC706" s="539">
        <v>29</v>
      </c>
      <c r="AD706" s="78" t="s">
        <v>82</v>
      </c>
      <c r="AE706" s="78">
        <v>0</v>
      </c>
      <c r="AF706" s="2">
        <v>10012</v>
      </c>
    </row>
    <row r="707" spans="1:32" ht="45">
      <c r="A707" s="242">
        <v>10013</v>
      </c>
      <c r="B707" s="243"/>
      <c r="C707" s="243" t="s">
        <v>633</v>
      </c>
      <c r="D707" s="324" t="s">
        <v>630</v>
      </c>
      <c r="E707" s="271">
        <v>9100</v>
      </c>
      <c r="F707" s="287">
        <v>24</v>
      </c>
      <c r="G707" s="290"/>
      <c r="H707" s="546">
        <v>20</v>
      </c>
      <c r="I707" s="304">
        <v>31</v>
      </c>
      <c r="J707" s="274">
        <v>70</v>
      </c>
      <c r="K707" s="275" t="s">
        <v>24</v>
      </c>
      <c r="L707" s="403">
        <v>12</v>
      </c>
      <c r="M707" s="394">
        <v>1200</v>
      </c>
      <c r="N707" s="420">
        <v>0.1</v>
      </c>
      <c r="O707" s="423">
        <v>0.6</v>
      </c>
      <c r="P707" s="403">
        <v>49</v>
      </c>
      <c r="Q707" s="554">
        <v>0.05</v>
      </c>
      <c r="R707" s="553">
        <v>3701.2</v>
      </c>
      <c r="S707" s="84">
        <v>343</v>
      </c>
      <c r="T707" s="430">
        <v>1218.42</v>
      </c>
      <c r="U707" s="615">
        <v>19.585999999999999</v>
      </c>
      <c r="V707" s="304">
        <v>4.55</v>
      </c>
      <c r="W707" s="304"/>
      <c r="X707" s="615">
        <v>1.4000000000000001</v>
      </c>
      <c r="Y707" s="439">
        <v>4.55</v>
      </c>
      <c r="Z707" s="460">
        <v>24.151600000000006</v>
      </c>
      <c r="AA707" s="484"/>
      <c r="AB707" s="524"/>
      <c r="AC707" s="540">
        <v>18.2</v>
      </c>
      <c r="AD707" s="524" t="s">
        <v>82</v>
      </c>
      <c r="AE707" s="524">
        <v>0</v>
      </c>
      <c r="AF707" s="2">
        <v>10013</v>
      </c>
    </row>
    <row r="708" spans="1:32" ht="45">
      <c r="A708" s="12">
        <v>10014</v>
      </c>
      <c r="B708" s="244"/>
      <c r="C708" s="244" t="s">
        <v>634</v>
      </c>
      <c r="D708" s="68" t="s">
        <v>632</v>
      </c>
      <c r="E708" s="112">
        <v>11500</v>
      </c>
      <c r="F708" s="216">
        <v>32</v>
      </c>
      <c r="G708" s="130"/>
      <c r="H708" s="136">
        <v>27</v>
      </c>
      <c r="I708" s="114">
        <v>41</v>
      </c>
      <c r="J708" s="269">
        <v>70</v>
      </c>
      <c r="K708" s="5" t="s">
        <v>24</v>
      </c>
      <c r="L708" s="85">
        <v>12</v>
      </c>
      <c r="M708" s="395">
        <v>1200</v>
      </c>
      <c r="N708" s="106">
        <v>0.1</v>
      </c>
      <c r="O708" s="424">
        <v>0.6</v>
      </c>
      <c r="P708" s="85">
        <v>75</v>
      </c>
      <c r="Q708" s="554"/>
      <c r="R708" s="553" t="s">
        <v>81</v>
      </c>
      <c r="S708" s="59">
        <v>525</v>
      </c>
      <c r="T708" s="115">
        <v>1631.3</v>
      </c>
      <c r="U708" s="615"/>
      <c r="V708" s="114">
        <v>5.75</v>
      </c>
      <c r="W708" s="114"/>
      <c r="X708" s="615"/>
      <c r="Y708" s="62">
        <v>5.75</v>
      </c>
      <c r="Z708" s="116">
        <v>31.959714285714288</v>
      </c>
      <c r="AA708" s="163"/>
      <c r="AB708" s="78"/>
      <c r="AC708" s="539">
        <v>23</v>
      </c>
      <c r="AD708" s="78" t="s">
        <v>82</v>
      </c>
      <c r="AE708" s="78">
        <v>0</v>
      </c>
      <c r="AF708" s="2">
        <v>10014</v>
      </c>
    </row>
    <row r="709" spans="1:32" ht="45">
      <c r="A709" s="242">
        <v>10015</v>
      </c>
      <c r="B709" s="243"/>
      <c r="C709" s="243" t="s">
        <v>635</v>
      </c>
      <c r="D709" s="324" t="s">
        <v>24</v>
      </c>
      <c r="E709" s="271">
        <v>3500</v>
      </c>
      <c r="F709" s="287">
        <v>10</v>
      </c>
      <c r="G709" s="290"/>
      <c r="H709" s="546">
        <v>8.5</v>
      </c>
      <c r="I709" s="304">
        <v>12.5</v>
      </c>
      <c r="J709" s="274">
        <v>70</v>
      </c>
      <c r="K709" s="275" t="s">
        <v>24</v>
      </c>
      <c r="L709" s="403">
        <v>12</v>
      </c>
      <c r="M709" s="394">
        <v>1200</v>
      </c>
      <c r="N709" s="420">
        <v>0.1</v>
      </c>
      <c r="O709" s="423">
        <v>0.95</v>
      </c>
      <c r="P709" s="403">
        <v>15</v>
      </c>
      <c r="Q709" s="552"/>
      <c r="R709" s="553" t="s">
        <v>81</v>
      </c>
      <c r="S709" s="84">
        <v>105</v>
      </c>
      <c r="T709" s="430">
        <v>441.7</v>
      </c>
      <c r="U709" s="614"/>
      <c r="V709" s="304">
        <v>2.770833333333333</v>
      </c>
      <c r="W709" s="304"/>
      <c r="X709" s="614"/>
      <c r="Y709" s="439">
        <v>2.770833333333333</v>
      </c>
      <c r="Z709" s="460">
        <v>9.9889166666666664</v>
      </c>
      <c r="AA709" s="484"/>
      <c r="AB709" s="524"/>
      <c r="AC709" s="540">
        <v>7</v>
      </c>
      <c r="AD709" s="524" t="s">
        <v>82</v>
      </c>
      <c r="AE709" s="524">
        <v>0</v>
      </c>
      <c r="AF709" s="2">
        <v>10015</v>
      </c>
    </row>
    <row r="710" spans="1:32" ht="30">
      <c r="A710" s="12">
        <v>10016</v>
      </c>
      <c r="B710" s="244"/>
      <c r="C710" s="244" t="s">
        <v>636</v>
      </c>
      <c r="D710" s="68" t="s">
        <v>24</v>
      </c>
      <c r="E710" s="112">
        <v>18000</v>
      </c>
      <c r="F710" s="216">
        <v>48</v>
      </c>
      <c r="G710" s="130"/>
      <c r="H710" s="136">
        <v>40</v>
      </c>
      <c r="I710" s="114">
        <v>61</v>
      </c>
      <c r="J710" s="269">
        <v>70</v>
      </c>
      <c r="K710" s="5" t="s">
        <v>24</v>
      </c>
      <c r="L710" s="85">
        <v>12</v>
      </c>
      <c r="M710" s="395">
        <v>1200</v>
      </c>
      <c r="N710" s="106">
        <v>0.1</v>
      </c>
      <c r="O710" s="424">
        <v>0.6</v>
      </c>
      <c r="P710" s="85">
        <v>99</v>
      </c>
      <c r="Q710" s="554"/>
      <c r="R710" s="553" t="s">
        <v>81</v>
      </c>
      <c r="S710" s="59">
        <v>693</v>
      </c>
      <c r="T710" s="115">
        <v>2424.6</v>
      </c>
      <c r="U710" s="615"/>
      <c r="V710" s="114">
        <v>9</v>
      </c>
      <c r="W710" s="114"/>
      <c r="X710" s="615"/>
      <c r="Y710" s="62">
        <v>9</v>
      </c>
      <c r="Z710" s="116">
        <v>48.000857142857143</v>
      </c>
      <c r="AA710" s="163"/>
      <c r="AB710" s="78"/>
      <c r="AC710" s="539">
        <v>36</v>
      </c>
      <c r="AD710" s="78" t="s">
        <v>82</v>
      </c>
      <c r="AE710" s="78">
        <v>0</v>
      </c>
      <c r="AF710" s="2">
        <v>10016</v>
      </c>
    </row>
    <row r="711" spans="1:32" ht="15">
      <c r="A711" s="12"/>
      <c r="B711" s="244"/>
      <c r="C711" s="244"/>
      <c r="D711" s="66"/>
      <c r="E711" s="112"/>
      <c r="F711" s="120"/>
      <c r="G711" s="141"/>
      <c r="H711" s="114"/>
      <c r="I711" s="114"/>
      <c r="J711" s="269"/>
      <c r="K711" s="1"/>
      <c r="L711" s="85"/>
      <c r="M711" s="395"/>
      <c r="N711" s="106" t="s">
        <v>81</v>
      </c>
      <c r="O711" s="424" t="s">
        <v>81</v>
      </c>
      <c r="P711" s="85"/>
      <c r="Q711" s="559">
        <v>0.01</v>
      </c>
      <c r="R711" s="553">
        <v>1022.7</v>
      </c>
      <c r="S711" s="59"/>
      <c r="T711" s="115" t="s">
        <v>81</v>
      </c>
      <c r="U711" s="615">
        <v>19.810000000000002</v>
      </c>
      <c r="V711" s="114"/>
      <c r="W711" s="114"/>
      <c r="X711" s="615">
        <v>0.28000000000000003</v>
      </c>
      <c r="Y711" s="62" t="s">
        <v>81</v>
      </c>
      <c r="Z711" s="198"/>
      <c r="AA711" s="489"/>
      <c r="AB711" s="147"/>
      <c r="AC711" s="539" t="s">
        <v>81</v>
      </c>
      <c r="AD711" s="78" t="s">
        <v>81</v>
      </c>
      <c r="AE711" s="78"/>
      <c r="AF711" s="2" t="s">
        <v>81</v>
      </c>
    </row>
    <row r="712" spans="1:32" ht="28.5">
      <c r="A712" s="238">
        <v>10030</v>
      </c>
      <c r="B712" s="239"/>
      <c r="C712" s="240" t="s">
        <v>637</v>
      </c>
      <c r="D712" s="268"/>
      <c r="E712" s="264"/>
      <c r="F712" s="265"/>
      <c r="G712" s="266"/>
      <c r="H712" s="267"/>
      <c r="I712" s="267"/>
      <c r="J712" s="268"/>
      <c r="K712" s="268"/>
      <c r="L712" s="263"/>
      <c r="M712" s="268"/>
      <c r="N712" s="419" t="s">
        <v>81</v>
      </c>
      <c r="O712" s="425" t="s">
        <v>81</v>
      </c>
      <c r="P712" s="263"/>
      <c r="Q712" s="559">
        <v>0.01</v>
      </c>
      <c r="R712" s="553">
        <v>1363.6</v>
      </c>
      <c r="S712" s="561"/>
      <c r="T712" s="429" t="s">
        <v>81</v>
      </c>
      <c r="U712" s="615">
        <v>27.38</v>
      </c>
      <c r="V712" s="267"/>
      <c r="W712" s="267"/>
      <c r="X712" s="615">
        <v>0.28000000000000003</v>
      </c>
      <c r="Y712" s="440" t="s">
        <v>81</v>
      </c>
      <c r="Z712" s="459"/>
      <c r="AA712" s="472"/>
      <c r="AB712" s="523"/>
      <c r="AC712" s="538" t="s">
        <v>81</v>
      </c>
      <c r="AD712" s="523" t="s">
        <v>81</v>
      </c>
      <c r="AE712" s="523"/>
      <c r="AF712" s="2">
        <v>10030</v>
      </c>
    </row>
    <row r="713" spans="1:32" ht="15">
      <c r="A713" s="90"/>
      <c r="B713" s="241"/>
      <c r="C713" s="90"/>
      <c r="D713" s="105"/>
      <c r="E713" s="112"/>
      <c r="F713" s="90"/>
      <c r="G713" s="89"/>
      <c r="H713" s="89"/>
      <c r="I713" s="89"/>
      <c r="J713" s="105"/>
      <c r="K713" s="89"/>
      <c r="L713" s="90"/>
      <c r="M713" s="105"/>
      <c r="N713" s="106" t="s">
        <v>81</v>
      </c>
      <c r="O713" s="424" t="s">
        <v>81</v>
      </c>
      <c r="P713" s="89"/>
      <c r="Q713" s="559">
        <v>0.01</v>
      </c>
      <c r="R713" s="553">
        <v>876.6</v>
      </c>
      <c r="S713" s="90"/>
      <c r="T713" s="115" t="s">
        <v>81</v>
      </c>
      <c r="U713" s="615">
        <v>17.68</v>
      </c>
      <c r="V713" s="90"/>
      <c r="W713" s="90"/>
      <c r="X713" s="615">
        <v>0.28000000000000003</v>
      </c>
      <c r="Y713" s="62" t="s">
        <v>81</v>
      </c>
      <c r="Z713" s="90"/>
      <c r="AA713" s="90"/>
      <c r="AB713" s="90"/>
      <c r="AC713" s="539" t="s">
        <v>81</v>
      </c>
      <c r="AD713" s="78" t="s">
        <v>81</v>
      </c>
      <c r="AE713" s="90"/>
      <c r="AF713" s="2" t="s">
        <v>81</v>
      </c>
    </row>
    <row r="714" spans="1:32" ht="45">
      <c r="A714" s="242">
        <v>10031</v>
      </c>
      <c r="B714" s="243"/>
      <c r="C714" s="243" t="s">
        <v>638</v>
      </c>
      <c r="D714" s="372">
        <v>2</v>
      </c>
      <c r="E714" s="271">
        <v>41000</v>
      </c>
      <c r="F714" s="282">
        <v>31</v>
      </c>
      <c r="G714" s="314">
        <v>15.5</v>
      </c>
      <c r="H714" s="582">
        <v>13</v>
      </c>
      <c r="I714" s="582">
        <v>19</v>
      </c>
      <c r="J714" s="355">
        <v>400</v>
      </c>
      <c r="K714" s="275" t="s">
        <v>24</v>
      </c>
      <c r="L714" s="403">
        <v>12</v>
      </c>
      <c r="M714" s="329">
        <v>8000</v>
      </c>
      <c r="N714" s="420">
        <v>0.1</v>
      </c>
      <c r="O714" s="423">
        <v>0.65</v>
      </c>
      <c r="P714" s="403">
        <v>50</v>
      </c>
      <c r="Q714" s="559">
        <v>0.01</v>
      </c>
      <c r="R714" s="553">
        <v>1120.0999999999999</v>
      </c>
      <c r="S714" s="84">
        <v>350</v>
      </c>
      <c r="T714" s="430">
        <v>4294.2</v>
      </c>
      <c r="U714" s="615">
        <v>23.83</v>
      </c>
      <c r="V714" s="582">
        <v>3.3312500000000003</v>
      </c>
      <c r="W714" s="304"/>
      <c r="X714" s="615">
        <v>0.28000000000000003</v>
      </c>
      <c r="Y714" s="448">
        <v>3.3312500000000003</v>
      </c>
      <c r="Z714" s="460">
        <v>30.946850000000005</v>
      </c>
      <c r="AA714" s="484">
        <v>15.473425000000002</v>
      </c>
      <c r="AB714" s="524">
        <v>7</v>
      </c>
      <c r="AC714" s="540">
        <v>82</v>
      </c>
      <c r="AD714" s="524" t="s">
        <v>229</v>
      </c>
      <c r="AE714" s="524">
        <v>0</v>
      </c>
      <c r="AF714" s="2">
        <v>10031</v>
      </c>
    </row>
    <row r="715" spans="1:32" ht="45">
      <c r="A715" s="12">
        <v>10032</v>
      </c>
      <c r="B715" s="244"/>
      <c r="C715" s="244" t="s">
        <v>639</v>
      </c>
      <c r="D715" s="66">
        <v>2</v>
      </c>
      <c r="E715" s="112">
        <v>47000</v>
      </c>
      <c r="F715" s="120">
        <v>36</v>
      </c>
      <c r="G715" s="226">
        <v>18</v>
      </c>
      <c r="H715" s="143">
        <v>15</v>
      </c>
      <c r="I715" s="143">
        <v>22</v>
      </c>
      <c r="J715" s="331">
        <v>400</v>
      </c>
      <c r="K715" s="5" t="s">
        <v>24</v>
      </c>
      <c r="L715" s="85">
        <v>12</v>
      </c>
      <c r="M715" s="313">
        <v>8000</v>
      </c>
      <c r="N715" s="106">
        <v>0.1</v>
      </c>
      <c r="O715" s="424">
        <v>0.65</v>
      </c>
      <c r="P715" s="85">
        <v>60</v>
      </c>
      <c r="Q715" s="559">
        <v>0.02</v>
      </c>
      <c r="R715" s="553">
        <v>350.64000000000004</v>
      </c>
      <c r="S715" s="59">
        <v>420</v>
      </c>
      <c r="T715" s="115">
        <v>4941.3999999999996</v>
      </c>
      <c r="U715" s="615">
        <v>6.6120000000000001</v>
      </c>
      <c r="V715" s="143">
        <v>3.8187500000000001</v>
      </c>
      <c r="W715" s="114"/>
      <c r="X715" s="615">
        <v>0.56000000000000005</v>
      </c>
      <c r="Y715" s="67">
        <v>3.8187500000000001</v>
      </c>
      <c r="Z715" s="116">
        <v>35.578949999999999</v>
      </c>
      <c r="AA715" s="163">
        <v>17.789474999999999</v>
      </c>
      <c r="AB715" s="78">
        <v>10</v>
      </c>
      <c r="AC715" s="539">
        <v>94</v>
      </c>
      <c r="AD715" s="78" t="s">
        <v>229</v>
      </c>
      <c r="AE715" s="78">
        <v>0</v>
      </c>
      <c r="AF715" s="2">
        <v>10032</v>
      </c>
    </row>
    <row r="716" spans="1:32" ht="45">
      <c r="A716" s="242">
        <v>10033</v>
      </c>
      <c r="B716" s="243"/>
      <c r="C716" s="243" t="s">
        <v>640</v>
      </c>
      <c r="D716" s="306">
        <v>2</v>
      </c>
      <c r="E716" s="271">
        <v>52000</v>
      </c>
      <c r="F716" s="282">
        <v>38</v>
      </c>
      <c r="G716" s="314">
        <v>19</v>
      </c>
      <c r="H716" s="582">
        <v>16</v>
      </c>
      <c r="I716" s="582">
        <v>24</v>
      </c>
      <c r="J716" s="355">
        <v>400</v>
      </c>
      <c r="K716" s="275" t="s">
        <v>24</v>
      </c>
      <c r="L716" s="403">
        <v>12</v>
      </c>
      <c r="M716" s="329">
        <v>8000</v>
      </c>
      <c r="N716" s="420">
        <v>0.1</v>
      </c>
      <c r="O716" s="423">
        <v>0.6</v>
      </c>
      <c r="P716" s="403">
        <v>67</v>
      </c>
      <c r="Q716" s="559">
        <v>0.01</v>
      </c>
      <c r="R716" s="553">
        <v>1753.2</v>
      </c>
      <c r="S716" s="84">
        <v>469</v>
      </c>
      <c r="T716" s="430">
        <v>5471.4</v>
      </c>
      <c r="U716" s="615">
        <v>35.46</v>
      </c>
      <c r="V716" s="582">
        <v>3.9</v>
      </c>
      <c r="W716" s="304"/>
      <c r="X716" s="615">
        <v>0.28000000000000003</v>
      </c>
      <c r="Y716" s="448">
        <v>3.9</v>
      </c>
      <c r="Z716" s="460">
        <v>38.672699999999999</v>
      </c>
      <c r="AA716" s="484">
        <v>19.336349999999999</v>
      </c>
      <c r="AB716" s="524">
        <v>12</v>
      </c>
      <c r="AC716" s="540">
        <v>104</v>
      </c>
      <c r="AD716" s="524" t="s">
        <v>229</v>
      </c>
      <c r="AE716" s="524">
        <v>0</v>
      </c>
      <c r="AF716" s="2">
        <v>10033</v>
      </c>
    </row>
    <row r="717" spans="1:32" ht="45">
      <c r="A717" s="12">
        <v>10034</v>
      </c>
      <c r="B717" s="244"/>
      <c r="C717" s="244" t="s">
        <v>641</v>
      </c>
      <c r="D717" s="138">
        <v>2</v>
      </c>
      <c r="E717" s="112">
        <v>57000</v>
      </c>
      <c r="F717" s="120">
        <v>38</v>
      </c>
      <c r="G717" s="226">
        <v>19</v>
      </c>
      <c r="H717" s="143">
        <v>16</v>
      </c>
      <c r="I717" s="143">
        <v>24</v>
      </c>
      <c r="J717" s="331">
        <v>400</v>
      </c>
      <c r="K717" s="5" t="s">
        <v>24</v>
      </c>
      <c r="L717" s="85">
        <v>12</v>
      </c>
      <c r="M717" s="313">
        <v>10000</v>
      </c>
      <c r="N717" s="106">
        <v>0.25</v>
      </c>
      <c r="O717" s="424">
        <v>0.65</v>
      </c>
      <c r="P717" s="85">
        <v>74</v>
      </c>
      <c r="Q717" s="554"/>
      <c r="R717" s="553" t="s">
        <v>81</v>
      </c>
      <c r="S717" s="59">
        <v>518</v>
      </c>
      <c r="T717" s="115">
        <v>5391.5</v>
      </c>
      <c r="U717" s="615"/>
      <c r="V717" s="143">
        <v>3.7050000000000001</v>
      </c>
      <c r="W717" s="114"/>
      <c r="X717" s="615"/>
      <c r="Y717" s="67">
        <v>3.7050000000000001</v>
      </c>
      <c r="Z717" s="116">
        <v>37.804250000000003</v>
      </c>
      <c r="AA717" s="163">
        <v>18.902125000000002</v>
      </c>
      <c r="AB717" s="78">
        <v>14</v>
      </c>
      <c r="AC717" s="539">
        <v>114</v>
      </c>
      <c r="AD717" s="78" t="s">
        <v>229</v>
      </c>
      <c r="AE717" s="78">
        <v>0</v>
      </c>
      <c r="AF717" s="2">
        <v>10034</v>
      </c>
    </row>
    <row r="718" spans="1:32" ht="45">
      <c r="A718" s="242">
        <v>10035</v>
      </c>
      <c r="B718" s="243"/>
      <c r="C718" s="243" t="s">
        <v>642</v>
      </c>
      <c r="D718" s="306">
        <v>2</v>
      </c>
      <c r="E718" s="271">
        <v>65000</v>
      </c>
      <c r="F718" s="282">
        <v>42</v>
      </c>
      <c r="G718" s="314">
        <v>21</v>
      </c>
      <c r="H718" s="582">
        <v>18</v>
      </c>
      <c r="I718" s="582">
        <v>27</v>
      </c>
      <c r="J718" s="355">
        <v>400</v>
      </c>
      <c r="K718" s="275" t="s">
        <v>24</v>
      </c>
      <c r="L718" s="403">
        <v>12</v>
      </c>
      <c r="M718" s="329">
        <v>10000</v>
      </c>
      <c r="N718" s="420">
        <v>0.25</v>
      </c>
      <c r="O718" s="423">
        <v>0.6</v>
      </c>
      <c r="P718" s="403">
        <v>79</v>
      </c>
      <c r="Q718" s="552"/>
      <c r="R718" s="553" t="s">
        <v>81</v>
      </c>
      <c r="S718" s="84">
        <v>553</v>
      </c>
      <c r="T718" s="430">
        <v>6110.5</v>
      </c>
      <c r="U718" s="614"/>
      <c r="V718" s="582">
        <v>3.9</v>
      </c>
      <c r="W718" s="304"/>
      <c r="X718" s="614"/>
      <c r="Y718" s="448">
        <v>3.9</v>
      </c>
      <c r="Z718" s="460">
        <v>42.187750000000001</v>
      </c>
      <c r="AA718" s="484">
        <v>21.093875000000001</v>
      </c>
      <c r="AB718" s="524">
        <v>16</v>
      </c>
      <c r="AC718" s="540">
        <v>130</v>
      </c>
      <c r="AD718" s="524" t="s">
        <v>229</v>
      </c>
      <c r="AE718" s="524">
        <v>0</v>
      </c>
      <c r="AF718" s="2">
        <v>10035</v>
      </c>
    </row>
    <row r="719" spans="1:32" ht="45">
      <c r="A719" s="12">
        <v>10049</v>
      </c>
      <c r="B719" s="244"/>
      <c r="C719" s="244" t="s">
        <v>643</v>
      </c>
      <c r="D719" s="138">
        <v>2</v>
      </c>
      <c r="E719" s="112">
        <v>87000</v>
      </c>
      <c r="F719" s="120">
        <v>56</v>
      </c>
      <c r="G719" s="226">
        <v>28</v>
      </c>
      <c r="H719" s="143">
        <v>23</v>
      </c>
      <c r="I719" s="143">
        <v>35</v>
      </c>
      <c r="J719" s="331">
        <v>400</v>
      </c>
      <c r="K719" s="5" t="s">
        <v>24</v>
      </c>
      <c r="L719" s="85">
        <v>12</v>
      </c>
      <c r="M719" s="313">
        <v>10000</v>
      </c>
      <c r="N719" s="106">
        <v>0.25</v>
      </c>
      <c r="O719" s="424">
        <v>0.6</v>
      </c>
      <c r="P719" s="85">
        <v>90</v>
      </c>
      <c r="Q719" s="555"/>
      <c r="R719" s="553" t="s">
        <v>81</v>
      </c>
      <c r="S719" s="59">
        <v>630</v>
      </c>
      <c r="T719" s="115">
        <v>8068.5</v>
      </c>
      <c r="U719" s="555"/>
      <c r="V719" s="143">
        <v>5.22</v>
      </c>
      <c r="W719" s="114"/>
      <c r="X719" s="555"/>
      <c r="Y719" s="67">
        <v>5.22</v>
      </c>
      <c r="Z719" s="116">
        <v>55.860750000000003</v>
      </c>
      <c r="AA719" s="163">
        <v>27.930375000000002</v>
      </c>
      <c r="AB719" s="78">
        <v>16</v>
      </c>
      <c r="AC719" s="539">
        <v>174</v>
      </c>
      <c r="AD719" s="78" t="s">
        <v>229</v>
      </c>
      <c r="AE719" s="78">
        <v>0</v>
      </c>
      <c r="AF719" s="2">
        <v>10049</v>
      </c>
    </row>
    <row r="720" spans="1:32" ht="45">
      <c r="A720" s="242">
        <v>10036</v>
      </c>
      <c r="B720" s="243"/>
      <c r="C720" s="243" t="s">
        <v>644</v>
      </c>
      <c r="D720" s="306">
        <v>2</v>
      </c>
      <c r="E720" s="271">
        <v>54000</v>
      </c>
      <c r="F720" s="282">
        <v>40</v>
      </c>
      <c r="G720" s="314">
        <v>20</v>
      </c>
      <c r="H720" s="582">
        <v>17</v>
      </c>
      <c r="I720" s="582">
        <v>25</v>
      </c>
      <c r="J720" s="355">
        <v>400</v>
      </c>
      <c r="K720" s="275" t="s">
        <v>24</v>
      </c>
      <c r="L720" s="403">
        <v>12</v>
      </c>
      <c r="M720" s="329">
        <v>8000</v>
      </c>
      <c r="N720" s="420">
        <v>0.1</v>
      </c>
      <c r="O720" s="423">
        <v>0.6</v>
      </c>
      <c r="P720" s="403">
        <v>55</v>
      </c>
      <c r="Q720" s="554">
        <v>3.3329999999999999E-2</v>
      </c>
      <c r="R720" s="553">
        <v>3993.4</v>
      </c>
      <c r="S720" s="84">
        <v>385</v>
      </c>
      <c r="T720" s="430">
        <v>5579.8</v>
      </c>
      <c r="U720" s="620">
        <v>11.063499999999999</v>
      </c>
      <c r="V720" s="582">
        <v>4.05</v>
      </c>
      <c r="W720" s="304"/>
      <c r="X720" s="620">
        <v>0.93323999999999996</v>
      </c>
      <c r="Y720" s="448">
        <v>4.05</v>
      </c>
      <c r="Z720" s="460">
        <v>39.598900000000008</v>
      </c>
      <c r="AA720" s="484">
        <v>19.799450000000004</v>
      </c>
      <c r="AB720" s="524">
        <v>7</v>
      </c>
      <c r="AC720" s="540">
        <v>108</v>
      </c>
      <c r="AD720" s="524" t="s">
        <v>229</v>
      </c>
      <c r="AE720" s="524">
        <v>0</v>
      </c>
      <c r="AF720" s="2">
        <v>10036</v>
      </c>
    </row>
    <row r="721" spans="1:32" ht="45">
      <c r="A721" s="12">
        <v>10037</v>
      </c>
      <c r="B721" s="244"/>
      <c r="C721" s="244" t="s">
        <v>645</v>
      </c>
      <c r="D721" s="138">
        <v>2</v>
      </c>
      <c r="E721" s="112">
        <v>65000</v>
      </c>
      <c r="F721" s="120">
        <v>48</v>
      </c>
      <c r="G721" s="226">
        <v>24</v>
      </c>
      <c r="H721" s="143">
        <v>20</v>
      </c>
      <c r="I721" s="143">
        <v>30</v>
      </c>
      <c r="J721" s="331">
        <v>400</v>
      </c>
      <c r="K721" s="5" t="s">
        <v>24</v>
      </c>
      <c r="L721" s="85">
        <v>12</v>
      </c>
      <c r="M721" s="313">
        <v>8000</v>
      </c>
      <c r="N721" s="106">
        <v>0.1</v>
      </c>
      <c r="O721" s="424">
        <v>0.6</v>
      </c>
      <c r="P721" s="85">
        <v>64</v>
      </c>
      <c r="Q721" s="554">
        <v>3.3329999999999999E-2</v>
      </c>
      <c r="R721" s="553">
        <v>4577.8</v>
      </c>
      <c r="S721" s="59">
        <v>448</v>
      </c>
      <c r="T721" s="115">
        <v>6701</v>
      </c>
      <c r="U721" s="620">
        <v>12.7295</v>
      </c>
      <c r="V721" s="143">
        <v>4.875</v>
      </c>
      <c r="W721" s="114"/>
      <c r="X721" s="620">
        <v>0.93323999999999996</v>
      </c>
      <c r="Y721" s="67">
        <v>4.875</v>
      </c>
      <c r="Z721" s="116">
        <v>47.580500000000008</v>
      </c>
      <c r="AA721" s="163">
        <v>23.790250000000004</v>
      </c>
      <c r="AB721" s="78">
        <v>10</v>
      </c>
      <c r="AC721" s="539">
        <v>130</v>
      </c>
      <c r="AD721" s="78" t="s">
        <v>229</v>
      </c>
      <c r="AE721" s="78">
        <v>0</v>
      </c>
      <c r="AF721" s="2">
        <v>10037</v>
      </c>
    </row>
    <row r="722" spans="1:32" ht="45">
      <c r="A722" s="242">
        <v>10038</v>
      </c>
      <c r="B722" s="243"/>
      <c r="C722" s="243" t="s">
        <v>646</v>
      </c>
      <c r="D722" s="306">
        <v>2</v>
      </c>
      <c r="E722" s="271">
        <v>70000</v>
      </c>
      <c r="F722" s="282">
        <v>52</v>
      </c>
      <c r="G722" s="314">
        <v>26</v>
      </c>
      <c r="H722" s="582">
        <v>22</v>
      </c>
      <c r="I722" s="582">
        <v>32</v>
      </c>
      <c r="J722" s="355">
        <v>400</v>
      </c>
      <c r="K722" s="275" t="s">
        <v>24</v>
      </c>
      <c r="L722" s="403">
        <v>12</v>
      </c>
      <c r="M722" s="329">
        <v>8000</v>
      </c>
      <c r="N722" s="420">
        <v>0.1</v>
      </c>
      <c r="O722" s="423">
        <v>0.6</v>
      </c>
      <c r="P722" s="403">
        <v>68</v>
      </c>
      <c r="Q722" s="554">
        <v>3.3329999999999999E-2</v>
      </c>
      <c r="R722" s="553">
        <v>5259.6</v>
      </c>
      <c r="S722" s="84">
        <v>476</v>
      </c>
      <c r="T722" s="430">
        <v>7210</v>
      </c>
      <c r="U722" s="620">
        <v>14.591500000000002</v>
      </c>
      <c r="V722" s="582">
        <v>5.25</v>
      </c>
      <c r="W722" s="304"/>
      <c r="X722" s="620">
        <v>0.93323999999999996</v>
      </c>
      <c r="Y722" s="448">
        <v>5.25</v>
      </c>
      <c r="Z722" s="460">
        <v>51.204999999999998</v>
      </c>
      <c r="AA722" s="484">
        <v>25.602499999999999</v>
      </c>
      <c r="AB722" s="524">
        <v>12</v>
      </c>
      <c r="AC722" s="540">
        <v>140</v>
      </c>
      <c r="AD722" s="524" t="s">
        <v>229</v>
      </c>
      <c r="AE722" s="524">
        <v>0</v>
      </c>
      <c r="AF722" s="2">
        <v>10038</v>
      </c>
    </row>
    <row r="723" spans="1:32" ht="45">
      <c r="A723" s="12">
        <v>10039</v>
      </c>
      <c r="B723" s="244"/>
      <c r="C723" s="244" t="s">
        <v>647</v>
      </c>
      <c r="D723" s="138">
        <v>2</v>
      </c>
      <c r="E723" s="112">
        <v>75000</v>
      </c>
      <c r="F723" s="120">
        <v>48</v>
      </c>
      <c r="G723" s="226">
        <v>24</v>
      </c>
      <c r="H723" s="143">
        <v>20</v>
      </c>
      <c r="I723" s="143">
        <v>30</v>
      </c>
      <c r="J723" s="331">
        <v>400</v>
      </c>
      <c r="K723" s="5" t="s">
        <v>24</v>
      </c>
      <c r="L723" s="85">
        <v>12</v>
      </c>
      <c r="M723" s="313">
        <v>10000</v>
      </c>
      <c r="N723" s="106">
        <v>0.25</v>
      </c>
      <c r="O723" s="424">
        <v>0.6</v>
      </c>
      <c r="P723" s="85">
        <v>74</v>
      </c>
      <c r="Q723" s="554">
        <v>3.3329999999999999E-2</v>
      </c>
      <c r="R723" s="553">
        <v>5133</v>
      </c>
      <c r="S723" s="59">
        <v>518</v>
      </c>
      <c r="T723" s="115">
        <v>6930.5</v>
      </c>
      <c r="U723" s="620">
        <v>14.422499999999999</v>
      </c>
      <c r="V723" s="143">
        <v>4.5</v>
      </c>
      <c r="W723" s="114"/>
      <c r="X723" s="620">
        <v>0.93323999999999996</v>
      </c>
      <c r="Y723" s="67">
        <v>4.5</v>
      </c>
      <c r="Z723" s="116">
        <v>48.017750000000007</v>
      </c>
      <c r="AA723" s="163">
        <v>24.008875000000003</v>
      </c>
      <c r="AB723" s="78">
        <v>14</v>
      </c>
      <c r="AC723" s="539">
        <v>150</v>
      </c>
      <c r="AD723" s="78" t="s">
        <v>229</v>
      </c>
      <c r="AE723" s="78">
        <v>0</v>
      </c>
      <c r="AF723" s="2">
        <v>10039</v>
      </c>
    </row>
    <row r="724" spans="1:32" ht="45">
      <c r="A724" s="242">
        <v>10040</v>
      </c>
      <c r="B724" s="243"/>
      <c r="C724" s="243" t="s">
        <v>648</v>
      </c>
      <c r="D724" s="306">
        <v>2</v>
      </c>
      <c r="E724" s="271">
        <v>88000</v>
      </c>
      <c r="F724" s="282">
        <v>56</v>
      </c>
      <c r="G724" s="314">
        <v>28</v>
      </c>
      <c r="H724" s="582">
        <v>24</v>
      </c>
      <c r="I724" s="582">
        <v>35</v>
      </c>
      <c r="J724" s="355">
        <v>400</v>
      </c>
      <c r="K724" s="275" t="s">
        <v>24</v>
      </c>
      <c r="L724" s="403">
        <v>12</v>
      </c>
      <c r="M724" s="329">
        <v>10000</v>
      </c>
      <c r="N724" s="420">
        <v>0.25</v>
      </c>
      <c r="O724" s="423">
        <v>0.6</v>
      </c>
      <c r="P724" s="403">
        <v>80</v>
      </c>
      <c r="Q724" s="554">
        <v>3.3329999999999999E-2</v>
      </c>
      <c r="R724" s="553">
        <v>5742</v>
      </c>
      <c r="S724" s="84">
        <v>560</v>
      </c>
      <c r="T724" s="430">
        <v>8084</v>
      </c>
      <c r="U724" s="620">
        <v>16.067499999999999</v>
      </c>
      <c r="V724" s="582">
        <v>5.28</v>
      </c>
      <c r="W724" s="304"/>
      <c r="X724" s="620">
        <v>0.93323999999999996</v>
      </c>
      <c r="Y724" s="448">
        <v>5.28</v>
      </c>
      <c r="Z724" s="460">
        <v>56.07800000000001</v>
      </c>
      <c r="AA724" s="484">
        <v>28.039000000000005</v>
      </c>
      <c r="AB724" s="524">
        <v>16</v>
      </c>
      <c r="AC724" s="540">
        <v>176</v>
      </c>
      <c r="AD724" s="524" t="s">
        <v>229</v>
      </c>
      <c r="AE724" s="524">
        <v>0</v>
      </c>
      <c r="AF724" s="2">
        <v>10040</v>
      </c>
    </row>
    <row r="725" spans="1:32" ht="45">
      <c r="A725" s="12">
        <v>10041</v>
      </c>
      <c r="B725" s="244"/>
      <c r="C725" s="244" t="s">
        <v>649</v>
      </c>
      <c r="D725" s="138">
        <v>2</v>
      </c>
      <c r="E725" s="112">
        <v>90000</v>
      </c>
      <c r="F725" s="120">
        <v>56</v>
      </c>
      <c r="G725" s="226">
        <v>28</v>
      </c>
      <c r="H725" s="143">
        <v>23</v>
      </c>
      <c r="I725" s="143">
        <v>35</v>
      </c>
      <c r="J725" s="331">
        <v>400</v>
      </c>
      <c r="K725" s="5" t="s">
        <v>24</v>
      </c>
      <c r="L725" s="85">
        <v>12</v>
      </c>
      <c r="M725" s="313">
        <v>10000</v>
      </c>
      <c r="N725" s="106">
        <v>0.25</v>
      </c>
      <c r="O725" s="424">
        <v>0.5</v>
      </c>
      <c r="P725" s="85">
        <v>85</v>
      </c>
      <c r="Q725" s="554">
        <v>3.3329999999999999E-2</v>
      </c>
      <c r="R725" s="553">
        <v>7743</v>
      </c>
      <c r="S725" s="59">
        <v>595</v>
      </c>
      <c r="T725" s="115">
        <v>8290</v>
      </c>
      <c r="U725" s="620">
        <v>21.377500000000001</v>
      </c>
      <c r="V725" s="143">
        <v>4.5</v>
      </c>
      <c r="W725" s="114"/>
      <c r="X725" s="620">
        <v>0.93323999999999996</v>
      </c>
      <c r="Y725" s="67">
        <v>4.5</v>
      </c>
      <c r="Z725" s="116">
        <v>55.495000000000005</v>
      </c>
      <c r="AA725" s="163">
        <v>27.747500000000002</v>
      </c>
      <c r="AB725" s="78">
        <v>18</v>
      </c>
      <c r="AC725" s="539">
        <v>180</v>
      </c>
      <c r="AD725" s="78" t="s">
        <v>229</v>
      </c>
      <c r="AE725" s="78">
        <v>0</v>
      </c>
      <c r="AF725" s="2">
        <v>10041</v>
      </c>
    </row>
    <row r="726" spans="1:32" ht="45">
      <c r="A726" s="242">
        <v>10042</v>
      </c>
      <c r="B726" s="243"/>
      <c r="C726" s="243" t="s">
        <v>650</v>
      </c>
      <c r="D726" s="306">
        <v>4</v>
      </c>
      <c r="E726" s="271">
        <v>219000</v>
      </c>
      <c r="F726" s="282">
        <v>112</v>
      </c>
      <c r="G726" s="314">
        <v>28</v>
      </c>
      <c r="H726" s="356">
        <v>24</v>
      </c>
      <c r="I726" s="582">
        <v>33</v>
      </c>
      <c r="J726" s="329">
        <v>1400</v>
      </c>
      <c r="K726" s="275">
        <v>30</v>
      </c>
      <c r="L726" s="403">
        <v>12</v>
      </c>
      <c r="M726" s="329">
        <v>20000</v>
      </c>
      <c r="N726" s="420">
        <v>0.1</v>
      </c>
      <c r="O726" s="423">
        <v>0.45</v>
      </c>
      <c r="P726" s="403">
        <v>98</v>
      </c>
      <c r="Q726" s="554">
        <v>3.3329999999999999E-2</v>
      </c>
      <c r="R726" s="553">
        <v>5259.6</v>
      </c>
      <c r="S726" s="84">
        <v>686</v>
      </c>
      <c r="T726" s="430">
        <v>22253.8</v>
      </c>
      <c r="U726" s="620">
        <v>14.381500000000001</v>
      </c>
      <c r="V726" s="582">
        <v>4.9275000000000002</v>
      </c>
      <c r="W726" s="582">
        <v>4.2974999999999994</v>
      </c>
      <c r="X726" s="620">
        <v>0.93323999999999996</v>
      </c>
      <c r="Y726" s="448">
        <v>9.2249999999999996</v>
      </c>
      <c r="Z726" s="466">
        <v>110.53051428571429</v>
      </c>
      <c r="AA726" s="484">
        <v>27.632628571428572</v>
      </c>
      <c r="AB726" s="526">
        <v>100</v>
      </c>
      <c r="AC726" s="540">
        <v>938</v>
      </c>
      <c r="AD726" s="524" t="s">
        <v>229</v>
      </c>
      <c r="AE726" s="524">
        <v>1</v>
      </c>
      <c r="AF726" s="2">
        <v>10042</v>
      </c>
    </row>
    <row r="727" spans="1:32" ht="30">
      <c r="A727" s="12">
        <v>10043</v>
      </c>
      <c r="B727" s="244"/>
      <c r="C727" s="244" t="s">
        <v>651</v>
      </c>
      <c r="D727" s="154">
        <v>5</v>
      </c>
      <c r="E727" s="112">
        <v>14500</v>
      </c>
      <c r="F727" s="120">
        <v>17</v>
      </c>
      <c r="G727" s="229">
        <v>3.3</v>
      </c>
      <c r="H727" s="156">
        <v>2.9</v>
      </c>
      <c r="I727" s="156">
        <v>4.0999999999999996</v>
      </c>
      <c r="J727" s="336">
        <v>700</v>
      </c>
      <c r="K727" s="5" t="s">
        <v>24</v>
      </c>
      <c r="L727" s="85">
        <v>12</v>
      </c>
      <c r="M727" s="410">
        <v>15000</v>
      </c>
      <c r="N727" s="106">
        <v>0.25</v>
      </c>
      <c r="O727" s="424">
        <v>1.1000000000000001</v>
      </c>
      <c r="P727" s="85">
        <v>20</v>
      </c>
      <c r="Q727" s="554">
        <v>3.3329999999999999E-2</v>
      </c>
      <c r="R727" s="553">
        <v>6233.6</v>
      </c>
      <c r="S727" s="59">
        <v>140</v>
      </c>
      <c r="T727" s="115">
        <v>1379.75</v>
      </c>
      <c r="U727" s="620">
        <v>17.024000000000001</v>
      </c>
      <c r="V727" s="156">
        <v>1.0633333333333335</v>
      </c>
      <c r="W727" s="156"/>
      <c r="X727" s="620">
        <v>0.93323999999999996</v>
      </c>
      <c r="Y727" s="70">
        <v>1.0633333333333335</v>
      </c>
      <c r="Z727" s="116">
        <v>16.689226190476191</v>
      </c>
      <c r="AA727" s="491">
        <v>3.3378452380952384</v>
      </c>
      <c r="AB727" s="78"/>
      <c r="AC727" s="539">
        <v>29</v>
      </c>
      <c r="AD727" s="78" t="s">
        <v>69</v>
      </c>
      <c r="AE727" s="78">
        <v>0</v>
      </c>
      <c r="AF727" s="2">
        <v>10043</v>
      </c>
    </row>
    <row r="728" spans="1:32" ht="45">
      <c r="A728" s="242">
        <v>10044</v>
      </c>
      <c r="B728" s="243"/>
      <c r="C728" s="243" t="s">
        <v>652</v>
      </c>
      <c r="D728" s="332">
        <v>7</v>
      </c>
      <c r="E728" s="271">
        <v>14000</v>
      </c>
      <c r="F728" s="282">
        <v>22</v>
      </c>
      <c r="G728" s="334">
        <v>3.1</v>
      </c>
      <c r="H728" s="594">
        <v>2.7</v>
      </c>
      <c r="I728" s="594">
        <v>3.8</v>
      </c>
      <c r="J728" s="335">
        <v>700</v>
      </c>
      <c r="K728" s="275" t="s">
        <v>24</v>
      </c>
      <c r="L728" s="403">
        <v>12</v>
      </c>
      <c r="M728" s="358">
        <v>15000</v>
      </c>
      <c r="N728" s="420">
        <v>0.25</v>
      </c>
      <c r="O728" s="423">
        <v>1.1000000000000001</v>
      </c>
      <c r="P728" s="403">
        <v>12</v>
      </c>
      <c r="Q728" s="554">
        <v>3.3329999999999999E-2</v>
      </c>
      <c r="R728" s="553">
        <v>6623.2</v>
      </c>
      <c r="S728" s="84">
        <v>84</v>
      </c>
      <c r="T728" s="430">
        <v>1281</v>
      </c>
      <c r="U728" s="620">
        <v>18.088000000000001</v>
      </c>
      <c r="V728" s="594">
        <v>1.0266666666666668</v>
      </c>
      <c r="W728" s="594"/>
      <c r="X728" s="620">
        <v>0.93323999999999996</v>
      </c>
      <c r="Y728" s="449">
        <v>1.0266666666666668</v>
      </c>
      <c r="Z728" s="460">
        <v>21.996333333333336</v>
      </c>
      <c r="AA728" s="490">
        <v>3.1423333333333336</v>
      </c>
      <c r="AB728" s="524"/>
      <c r="AC728" s="540">
        <v>28</v>
      </c>
      <c r="AD728" s="524" t="s">
        <v>69</v>
      </c>
      <c r="AE728" s="524">
        <v>0</v>
      </c>
      <c r="AF728" s="2">
        <v>10044</v>
      </c>
    </row>
    <row r="729" spans="1:32" ht="45">
      <c r="A729" s="12">
        <v>10045</v>
      </c>
      <c r="B729" s="244"/>
      <c r="C729" s="244" t="s">
        <v>653</v>
      </c>
      <c r="D729" s="154">
        <v>10</v>
      </c>
      <c r="E729" s="112">
        <v>17500</v>
      </c>
      <c r="F729" s="120">
        <v>29</v>
      </c>
      <c r="G729" s="229">
        <v>2.9</v>
      </c>
      <c r="H729" s="156">
        <v>2.5</v>
      </c>
      <c r="I729" s="156">
        <v>3.6</v>
      </c>
      <c r="J729" s="336">
        <v>1000</v>
      </c>
      <c r="K729" s="5" t="s">
        <v>24</v>
      </c>
      <c r="L729" s="85">
        <v>12</v>
      </c>
      <c r="M729" s="410">
        <v>20000</v>
      </c>
      <c r="N729" s="106">
        <v>0.1</v>
      </c>
      <c r="O729" s="424">
        <v>1</v>
      </c>
      <c r="P729" s="85">
        <v>15</v>
      </c>
      <c r="Q729" s="554">
        <v>3.3329999999999999E-2</v>
      </c>
      <c r="R729" s="553">
        <v>6351</v>
      </c>
      <c r="S729" s="59">
        <v>105</v>
      </c>
      <c r="T729" s="115">
        <v>1788.5</v>
      </c>
      <c r="U729" s="620">
        <v>17.537500000000001</v>
      </c>
      <c r="V729" s="156">
        <v>0.875</v>
      </c>
      <c r="W729" s="156"/>
      <c r="X729" s="620">
        <v>0.93323999999999996</v>
      </c>
      <c r="Y729" s="70">
        <v>0.875</v>
      </c>
      <c r="Z729" s="116">
        <v>29.298500000000001</v>
      </c>
      <c r="AA729" s="491">
        <v>2.9298500000000001</v>
      </c>
      <c r="AB729" s="78"/>
      <c r="AC729" s="539">
        <v>35</v>
      </c>
      <c r="AD729" s="78" t="s">
        <v>69</v>
      </c>
      <c r="AE729" s="78">
        <v>0</v>
      </c>
      <c r="AF729" s="2">
        <v>10045</v>
      </c>
    </row>
    <row r="730" spans="1:32" ht="15">
      <c r="A730" s="242">
        <v>10046</v>
      </c>
      <c r="B730" s="243"/>
      <c r="C730" s="243" t="s">
        <v>654</v>
      </c>
      <c r="D730" s="270"/>
      <c r="E730" s="271">
        <v>4200</v>
      </c>
      <c r="F730" s="287">
        <v>14.5</v>
      </c>
      <c r="G730" s="280"/>
      <c r="H730" s="304">
        <v>12</v>
      </c>
      <c r="I730" s="304">
        <v>18</v>
      </c>
      <c r="J730" s="274">
        <v>50</v>
      </c>
      <c r="K730" s="275"/>
      <c r="L730" s="403">
        <v>12</v>
      </c>
      <c r="M730" s="394">
        <v>4000</v>
      </c>
      <c r="N730" s="420">
        <v>0.25</v>
      </c>
      <c r="O730" s="423">
        <v>2.2999999999999998</v>
      </c>
      <c r="P730" s="403">
        <v>24</v>
      </c>
      <c r="Q730" s="554">
        <v>3.3329999999999999E-2</v>
      </c>
      <c r="R730" s="553">
        <v>7308</v>
      </c>
      <c r="S730" s="84">
        <v>168</v>
      </c>
      <c r="T730" s="430">
        <v>527.09999999999991</v>
      </c>
      <c r="U730" s="620">
        <v>20.09</v>
      </c>
      <c r="V730" s="304">
        <v>2.415</v>
      </c>
      <c r="W730" s="304"/>
      <c r="X730" s="620">
        <v>0.93323999999999996</v>
      </c>
      <c r="Y730" s="439">
        <v>2.415</v>
      </c>
      <c r="Z730" s="460">
        <v>14.252699999999997</v>
      </c>
      <c r="AA730" s="474"/>
      <c r="AB730" s="524"/>
      <c r="AC730" s="540">
        <v>8.4</v>
      </c>
      <c r="AD730" s="524" t="s">
        <v>82</v>
      </c>
      <c r="AE730" s="524">
        <v>0</v>
      </c>
      <c r="AF730" s="2">
        <v>10046</v>
      </c>
    </row>
    <row r="731" spans="1:32" ht="45">
      <c r="A731" s="12">
        <v>10047</v>
      </c>
      <c r="B731" s="244"/>
      <c r="C731" s="244" t="s">
        <v>655</v>
      </c>
      <c r="D731" s="111"/>
      <c r="E731" s="112">
        <v>12000</v>
      </c>
      <c r="F731" s="216">
        <v>27</v>
      </c>
      <c r="G731" s="121"/>
      <c r="H731" s="114">
        <v>22</v>
      </c>
      <c r="I731" s="114">
        <v>36</v>
      </c>
      <c r="J731" s="269">
        <v>50</v>
      </c>
      <c r="K731" s="1"/>
      <c r="L731" s="85">
        <v>12</v>
      </c>
      <c r="M731" s="395">
        <v>4000</v>
      </c>
      <c r="N731" s="106">
        <v>0.25</v>
      </c>
      <c r="O731" s="424">
        <v>0.45</v>
      </c>
      <c r="P731" s="85">
        <v>20</v>
      </c>
      <c r="Q731" s="554">
        <v>3.3329999999999999E-2</v>
      </c>
      <c r="R731" s="553">
        <v>7569</v>
      </c>
      <c r="S731" s="59">
        <v>140</v>
      </c>
      <c r="T731" s="115">
        <v>1166</v>
      </c>
      <c r="U731" s="620">
        <v>20.844999999999999</v>
      </c>
      <c r="V731" s="114">
        <v>1.35</v>
      </c>
      <c r="W731" s="114"/>
      <c r="X731" s="620">
        <v>0.93323999999999996</v>
      </c>
      <c r="Y731" s="62">
        <v>1.35</v>
      </c>
      <c r="Z731" s="116">
        <v>27.137000000000004</v>
      </c>
      <c r="AA731" s="122"/>
      <c r="AB731" s="78"/>
      <c r="AC731" s="539">
        <v>24</v>
      </c>
      <c r="AD731" s="78" t="s">
        <v>82</v>
      </c>
      <c r="AE731" s="78">
        <v>0</v>
      </c>
      <c r="AF731" s="2">
        <v>10047</v>
      </c>
    </row>
    <row r="732" spans="1:32" ht="45">
      <c r="A732" s="242">
        <v>10048</v>
      </c>
      <c r="B732" s="243"/>
      <c r="C732" s="243" t="s">
        <v>656</v>
      </c>
      <c r="D732" s="281" t="s">
        <v>657</v>
      </c>
      <c r="E732" s="271">
        <v>9200</v>
      </c>
      <c r="F732" s="287">
        <v>23</v>
      </c>
      <c r="G732" s="290"/>
      <c r="H732" s="304">
        <v>19</v>
      </c>
      <c r="I732" s="304">
        <v>30</v>
      </c>
      <c r="J732" s="274">
        <v>50</v>
      </c>
      <c r="K732" s="275" t="s">
        <v>24</v>
      </c>
      <c r="L732" s="403">
        <v>12</v>
      </c>
      <c r="M732" s="394">
        <v>3000</v>
      </c>
      <c r="N732" s="420">
        <v>0.25</v>
      </c>
      <c r="O732" s="423">
        <v>0.75</v>
      </c>
      <c r="P732" s="403">
        <v>22</v>
      </c>
      <c r="Q732" s="554">
        <v>0.02</v>
      </c>
      <c r="R732" s="553">
        <v>20746.2</v>
      </c>
      <c r="S732" s="84">
        <v>154</v>
      </c>
      <c r="T732" s="430">
        <v>940.59999999999991</v>
      </c>
      <c r="U732" s="620">
        <v>15.970142857142857</v>
      </c>
      <c r="V732" s="304">
        <v>2.3000000000000003</v>
      </c>
      <c r="W732" s="304"/>
      <c r="X732" s="620">
        <v>0.56000000000000005</v>
      </c>
      <c r="Y732" s="439">
        <v>2.3000000000000003</v>
      </c>
      <c r="Z732" s="460">
        <v>23.223199999999999</v>
      </c>
      <c r="AA732" s="484"/>
      <c r="AB732" s="524"/>
      <c r="AC732" s="540">
        <v>18.400000000000002</v>
      </c>
      <c r="AD732" s="524" t="s">
        <v>82</v>
      </c>
      <c r="AE732" s="524">
        <v>0</v>
      </c>
      <c r="AF732" s="2">
        <v>10048</v>
      </c>
    </row>
    <row r="733" spans="1:32" ht="15">
      <c r="A733" s="12"/>
      <c r="B733" s="244"/>
      <c r="C733" s="244"/>
      <c r="D733" s="125"/>
      <c r="E733" s="112"/>
      <c r="F733" s="86"/>
      <c r="G733" s="87"/>
      <c r="H733" s="88"/>
      <c r="I733" s="88"/>
      <c r="J733" s="1"/>
      <c r="K733" s="1"/>
      <c r="L733" s="85"/>
      <c r="M733" s="1"/>
      <c r="N733" s="106" t="s">
        <v>81</v>
      </c>
      <c r="O733" s="424" t="s">
        <v>81</v>
      </c>
      <c r="P733" s="85"/>
      <c r="Q733" s="554">
        <v>1.43E-2</v>
      </c>
      <c r="R733" s="553">
        <v>1218</v>
      </c>
      <c r="S733" s="1"/>
      <c r="T733" s="115" t="s">
        <v>81</v>
      </c>
      <c r="U733" s="621">
        <v>1.98</v>
      </c>
      <c r="V733" s="88"/>
      <c r="W733" s="88"/>
      <c r="X733" s="621">
        <v>0.40039999999999998</v>
      </c>
      <c r="Y733" s="62" t="s">
        <v>81</v>
      </c>
      <c r="Z733" s="117"/>
      <c r="AA733" s="117"/>
      <c r="AB733" s="147"/>
      <c r="AC733" s="539" t="s">
        <v>81</v>
      </c>
      <c r="AD733" s="78" t="s">
        <v>81</v>
      </c>
      <c r="AE733" s="187"/>
      <c r="AF733" s="2" t="s">
        <v>81</v>
      </c>
    </row>
    <row r="734" spans="1:32" ht="28.5">
      <c r="A734" s="249"/>
      <c r="B734" s="250"/>
      <c r="C734" s="251" t="s">
        <v>658</v>
      </c>
      <c r="D734" s="320"/>
      <c r="E734" s="295"/>
      <c r="F734" s="296"/>
      <c r="G734" s="371"/>
      <c r="H734" s="298"/>
      <c r="I734" s="298"/>
      <c r="J734" s="299"/>
      <c r="K734" s="300"/>
      <c r="L734" s="406"/>
      <c r="M734" s="299"/>
      <c r="N734" s="421" t="s">
        <v>81</v>
      </c>
      <c r="O734" s="426" t="s">
        <v>81</v>
      </c>
      <c r="P734" s="406"/>
      <c r="Q734" s="554">
        <v>1.43E-2</v>
      </c>
      <c r="R734" s="553">
        <v>1131</v>
      </c>
      <c r="S734" s="563"/>
      <c r="T734" s="432" t="s">
        <v>81</v>
      </c>
      <c r="U734" s="621">
        <v>1.7728571428571429</v>
      </c>
      <c r="V734" s="322"/>
      <c r="W734" s="298"/>
      <c r="X734" s="621">
        <v>0.40039999999999998</v>
      </c>
      <c r="Y734" s="443" t="s">
        <v>81</v>
      </c>
      <c r="Z734" s="464"/>
      <c r="AA734" s="505"/>
      <c r="AB734" s="528"/>
      <c r="AC734" s="542" t="s">
        <v>81</v>
      </c>
      <c r="AD734" s="528" t="s">
        <v>81</v>
      </c>
      <c r="AE734" s="528"/>
      <c r="AF734" s="2" t="s">
        <v>81</v>
      </c>
    </row>
    <row r="735" spans="1:32" ht="15">
      <c r="A735" s="90"/>
      <c r="B735" s="241"/>
      <c r="C735" s="90"/>
      <c r="D735" s="154"/>
      <c r="E735" s="112"/>
      <c r="F735" s="120"/>
      <c r="G735" s="155"/>
      <c r="H735" s="183"/>
      <c r="I735" s="156"/>
      <c r="J735" s="336"/>
      <c r="K735" s="89"/>
      <c r="L735" s="90"/>
      <c r="M735" s="336"/>
      <c r="N735" s="106" t="s">
        <v>81</v>
      </c>
      <c r="O735" s="424" t="s">
        <v>81</v>
      </c>
      <c r="P735" s="89"/>
      <c r="Q735" s="559">
        <v>0.01</v>
      </c>
      <c r="R735" s="553">
        <v>1655.8</v>
      </c>
      <c r="S735" s="59"/>
      <c r="T735" s="115" t="s">
        <v>81</v>
      </c>
      <c r="U735" s="621">
        <v>1.7948</v>
      </c>
      <c r="V735" s="156"/>
      <c r="W735" s="156"/>
      <c r="X735" s="621">
        <v>0.28000000000000003</v>
      </c>
      <c r="Y735" s="62" t="s">
        <v>81</v>
      </c>
      <c r="Z735" s="116"/>
      <c r="AA735" s="491"/>
      <c r="AB735" s="90"/>
      <c r="AC735" s="539" t="s">
        <v>81</v>
      </c>
      <c r="AD735" s="78" t="s">
        <v>81</v>
      </c>
      <c r="AE735" s="78"/>
      <c r="AF735" s="2" t="s">
        <v>81</v>
      </c>
    </row>
    <row r="736" spans="1:32" ht="15">
      <c r="A736" s="238">
        <v>11000</v>
      </c>
      <c r="B736" s="239"/>
      <c r="C736" s="240" t="s">
        <v>659</v>
      </c>
      <c r="D736" s="263"/>
      <c r="E736" s="264"/>
      <c r="F736" s="265"/>
      <c r="G736" s="266"/>
      <c r="H736" s="373"/>
      <c r="I736" s="267"/>
      <c r="J736" s="268"/>
      <c r="K736" s="268"/>
      <c r="L736" s="263"/>
      <c r="M736" s="268"/>
      <c r="N736" s="419" t="s">
        <v>81</v>
      </c>
      <c r="O736" s="425" t="s">
        <v>81</v>
      </c>
      <c r="P736" s="263"/>
      <c r="Q736" s="554">
        <v>0.05</v>
      </c>
      <c r="R736" s="553">
        <v>330.6</v>
      </c>
      <c r="S736" s="561"/>
      <c r="T736" s="429" t="s">
        <v>81</v>
      </c>
      <c r="U736" s="615">
        <v>10.124000000000001</v>
      </c>
      <c r="V736" s="267"/>
      <c r="W736" s="267"/>
      <c r="X736" s="615">
        <v>1.4000000000000001</v>
      </c>
      <c r="Y736" s="440" t="s">
        <v>81</v>
      </c>
      <c r="Z736" s="459"/>
      <c r="AA736" s="472"/>
      <c r="AB736" s="523"/>
      <c r="AC736" s="538" t="s">
        <v>81</v>
      </c>
      <c r="AD736" s="523" t="s">
        <v>81</v>
      </c>
      <c r="AE736" s="523"/>
      <c r="AF736" s="2">
        <v>11000</v>
      </c>
    </row>
    <row r="737" spans="1:32" ht="15">
      <c r="A737" s="90"/>
      <c r="B737" s="241"/>
      <c r="C737" s="90"/>
      <c r="D737" s="154"/>
      <c r="E737" s="112"/>
      <c r="F737" s="120"/>
      <c r="G737" s="155"/>
      <c r="H737" s="183"/>
      <c r="I737" s="156"/>
      <c r="J737" s="336"/>
      <c r="K737" s="89"/>
      <c r="L737" s="90"/>
      <c r="M737" s="336"/>
      <c r="N737" s="106" t="s">
        <v>81</v>
      </c>
      <c r="O737" s="424" t="s">
        <v>81</v>
      </c>
      <c r="P737" s="89"/>
      <c r="Q737" s="554">
        <v>0.02</v>
      </c>
      <c r="R737" s="553">
        <v>957</v>
      </c>
      <c r="S737" s="59"/>
      <c r="T737" s="115" t="s">
        <v>81</v>
      </c>
      <c r="U737" s="615">
        <v>22.38</v>
      </c>
      <c r="V737" s="156"/>
      <c r="W737" s="156"/>
      <c r="X737" s="615">
        <v>0.56000000000000005</v>
      </c>
      <c r="Y737" s="62" t="s">
        <v>81</v>
      </c>
      <c r="Z737" s="116"/>
      <c r="AA737" s="491"/>
      <c r="AB737" s="90"/>
      <c r="AC737" s="539" t="s">
        <v>81</v>
      </c>
      <c r="AD737" s="78" t="s">
        <v>81</v>
      </c>
      <c r="AE737" s="78"/>
      <c r="AF737" s="2" t="s">
        <v>81</v>
      </c>
    </row>
    <row r="738" spans="1:32" ht="45">
      <c r="A738" s="242">
        <v>11001</v>
      </c>
      <c r="B738" s="243"/>
      <c r="C738" s="243" t="s">
        <v>660</v>
      </c>
      <c r="D738" s="281" t="s">
        <v>24</v>
      </c>
      <c r="E738" s="271">
        <v>5400</v>
      </c>
      <c r="F738" s="287">
        <v>20</v>
      </c>
      <c r="G738" s="290"/>
      <c r="H738" s="546">
        <v>17</v>
      </c>
      <c r="I738" s="304">
        <v>24</v>
      </c>
      <c r="J738" s="274">
        <v>50</v>
      </c>
      <c r="K738" s="275" t="s">
        <v>24</v>
      </c>
      <c r="L738" s="403">
        <v>12</v>
      </c>
      <c r="M738" s="274">
        <v>800</v>
      </c>
      <c r="N738" s="420">
        <v>0.1</v>
      </c>
      <c r="O738" s="423">
        <v>1</v>
      </c>
      <c r="P738" s="403">
        <v>7</v>
      </c>
      <c r="Q738" s="554">
        <v>0.02</v>
      </c>
      <c r="R738" s="553">
        <v>765.6</v>
      </c>
      <c r="S738" s="84">
        <v>49</v>
      </c>
      <c r="T738" s="430">
        <v>568.48</v>
      </c>
      <c r="U738" s="615">
        <v>18.744</v>
      </c>
      <c r="V738" s="304">
        <v>6.75</v>
      </c>
      <c r="W738" s="304"/>
      <c r="X738" s="615">
        <v>0.56000000000000005</v>
      </c>
      <c r="Y738" s="439">
        <v>6.75</v>
      </c>
      <c r="Z738" s="460">
        <v>19.931560000000001</v>
      </c>
      <c r="AA738" s="484"/>
      <c r="AB738" s="524"/>
      <c r="AC738" s="540">
        <v>10.8</v>
      </c>
      <c r="AD738" s="524" t="s">
        <v>82</v>
      </c>
      <c r="AE738" s="524">
        <v>0</v>
      </c>
      <c r="AF738" s="2">
        <v>11001</v>
      </c>
    </row>
    <row r="739" spans="1:32" ht="15">
      <c r="A739" s="12">
        <v>11002</v>
      </c>
      <c r="B739" s="244"/>
      <c r="C739" s="244" t="s">
        <v>661</v>
      </c>
      <c r="D739" s="125" t="s">
        <v>24</v>
      </c>
      <c r="E739" s="112">
        <v>8900</v>
      </c>
      <c r="F739" s="216">
        <v>31</v>
      </c>
      <c r="G739" s="130"/>
      <c r="H739" s="114">
        <v>27</v>
      </c>
      <c r="I739" s="114">
        <v>38</v>
      </c>
      <c r="J739" s="269">
        <v>50</v>
      </c>
      <c r="K739" s="5" t="s">
        <v>24</v>
      </c>
      <c r="L739" s="85">
        <v>12</v>
      </c>
      <c r="M739" s="269">
        <v>800</v>
      </c>
      <c r="N739" s="106">
        <v>0.1</v>
      </c>
      <c r="O739" s="424">
        <v>0.9</v>
      </c>
      <c r="P739" s="85">
        <v>8</v>
      </c>
      <c r="Q739" s="552"/>
      <c r="R739" s="553" t="s">
        <v>81</v>
      </c>
      <c r="S739" s="59">
        <v>56</v>
      </c>
      <c r="T739" s="115">
        <v>912.18</v>
      </c>
      <c r="U739" s="614"/>
      <c r="V739" s="114">
        <v>10.012500000000001</v>
      </c>
      <c r="W739" s="114"/>
      <c r="X739" s="614"/>
      <c r="Y739" s="62">
        <v>10.012500000000001</v>
      </c>
      <c r="Z739" s="116">
        <v>31.081710000000008</v>
      </c>
      <c r="AA739" s="163"/>
      <c r="AB739" s="78"/>
      <c r="AC739" s="539">
        <v>17.8</v>
      </c>
      <c r="AD739" s="78" t="s">
        <v>82</v>
      </c>
      <c r="AE739" s="78">
        <v>0</v>
      </c>
      <c r="AF739" s="2">
        <v>11002</v>
      </c>
    </row>
    <row r="740" spans="1:32" ht="30">
      <c r="A740" s="242">
        <v>11003</v>
      </c>
      <c r="B740" s="243"/>
      <c r="C740" s="243" t="s">
        <v>662</v>
      </c>
      <c r="D740" s="281" t="s">
        <v>24</v>
      </c>
      <c r="E740" s="271">
        <v>6200</v>
      </c>
      <c r="F740" s="287">
        <v>22</v>
      </c>
      <c r="G740" s="290"/>
      <c r="H740" s="304">
        <v>19</v>
      </c>
      <c r="I740" s="304">
        <v>26</v>
      </c>
      <c r="J740" s="274">
        <v>50</v>
      </c>
      <c r="K740" s="275" t="s">
        <v>24</v>
      </c>
      <c r="L740" s="403">
        <v>12</v>
      </c>
      <c r="M740" s="274">
        <v>800</v>
      </c>
      <c r="N740" s="420">
        <v>0.1</v>
      </c>
      <c r="O740" s="423">
        <v>0.95</v>
      </c>
      <c r="P740" s="403">
        <v>2</v>
      </c>
      <c r="Q740" s="554"/>
      <c r="R740" s="553" t="s">
        <v>81</v>
      </c>
      <c r="S740" s="84">
        <v>14</v>
      </c>
      <c r="T740" s="430">
        <v>610.43999999999994</v>
      </c>
      <c r="U740" s="616"/>
      <c r="V740" s="304">
        <v>7.3624999999999998</v>
      </c>
      <c r="W740" s="304"/>
      <c r="X740" s="615"/>
      <c r="Y740" s="439">
        <v>7.3624999999999998</v>
      </c>
      <c r="Z740" s="460">
        <v>21.52843</v>
      </c>
      <c r="AA740" s="484"/>
      <c r="AB740" s="524"/>
      <c r="AC740" s="540">
        <v>12.4</v>
      </c>
      <c r="AD740" s="524" t="s">
        <v>82</v>
      </c>
      <c r="AE740" s="524">
        <v>0</v>
      </c>
      <c r="AF740" s="2">
        <v>11003</v>
      </c>
    </row>
    <row r="741" spans="1:32" ht="15">
      <c r="A741" s="12">
        <v>11004</v>
      </c>
      <c r="B741" s="244"/>
      <c r="C741" s="244" t="s">
        <v>663</v>
      </c>
      <c r="D741" s="125"/>
      <c r="E741" s="112">
        <v>22500</v>
      </c>
      <c r="F741" s="216">
        <v>51</v>
      </c>
      <c r="G741" s="130"/>
      <c r="H741" s="114">
        <v>41</v>
      </c>
      <c r="I741" s="114">
        <v>66</v>
      </c>
      <c r="J741" s="269">
        <v>50</v>
      </c>
      <c r="K741" s="5" t="s">
        <v>24</v>
      </c>
      <c r="L741" s="85">
        <v>12</v>
      </c>
      <c r="M741" s="395">
        <v>4000</v>
      </c>
      <c r="N741" s="106">
        <v>0.25</v>
      </c>
      <c r="O741" s="423">
        <v>0.75</v>
      </c>
      <c r="P741" s="85">
        <v>23</v>
      </c>
      <c r="Q741" s="555"/>
      <c r="R741" s="553" t="s">
        <v>81</v>
      </c>
      <c r="S741" s="59">
        <v>161</v>
      </c>
      <c r="T741" s="430">
        <v>2084.75</v>
      </c>
      <c r="U741" s="621"/>
      <c r="V741" s="114">
        <v>4.21875</v>
      </c>
      <c r="W741" s="114"/>
      <c r="X741" s="621"/>
      <c r="Y741" s="439">
        <v>4.21875</v>
      </c>
      <c r="Z741" s="128">
        <v>50.505125000000007</v>
      </c>
      <c r="AA741" s="142"/>
      <c r="AB741" s="78"/>
      <c r="AC741" s="539">
        <v>45</v>
      </c>
      <c r="AD741" s="524" t="s">
        <v>82</v>
      </c>
      <c r="AE741" s="78">
        <v>0</v>
      </c>
      <c r="AF741" s="2">
        <v>11004</v>
      </c>
    </row>
    <row r="742" spans="1:32" ht="15">
      <c r="A742" s="90"/>
      <c r="B742" s="241"/>
      <c r="C742" s="90"/>
      <c r="D742" s="154"/>
      <c r="E742" s="112"/>
      <c r="F742" s="120"/>
      <c r="G742" s="155"/>
      <c r="H742" s="156"/>
      <c r="I742" s="156"/>
      <c r="J742" s="336"/>
      <c r="K742" s="89"/>
      <c r="L742" s="90"/>
      <c r="M742" s="336"/>
      <c r="N742" s="106" t="s">
        <v>81</v>
      </c>
      <c r="O742" s="424" t="s">
        <v>81</v>
      </c>
      <c r="P742" s="89"/>
      <c r="Q742" s="552"/>
      <c r="R742" s="553" t="s">
        <v>81</v>
      </c>
      <c r="S742" s="59"/>
      <c r="T742" s="115" t="s">
        <v>81</v>
      </c>
      <c r="U742" s="614"/>
      <c r="V742" s="156"/>
      <c r="W742" s="156"/>
      <c r="X742" s="614"/>
      <c r="Y742" s="62" t="s">
        <v>81</v>
      </c>
      <c r="Z742" s="116"/>
      <c r="AA742" s="491"/>
      <c r="AB742" s="90"/>
      <c r="AC742" s="539" t="s">
        <v>81</v>
      </c>
      <c r="AD742" s="78" t="s">
        <v>81</v>
      </c>
      <c r="AE742" s="78"/>
      <c r="AF742" s="2" t="s">
        <v>81</v>
      </c>
    </row>
    <row r="743" spans="1:32" ht="15">
      <c r="A743" s="238">
        <v>11010</v>
      </c>
      <c r="B743" s="239"/>
      <c r="C743" s="240" t="s">
        <v>664</v>
      </c>
      <c r="D743" s="263"/>
      <c r="E743" s="264"/>
      <c r="F743" s="265"/>
      <c r="G743" s="266"/>
      <c r="H743" s="267"/>
      <c r="I743" s="267"/>
      <c r="J743" s="268"/>
      <c r="K743" s="268"/>
      <c r="L743" s="263"/>
      <c r="M743" s="268"/>
      <c r="N743" s="419" t="s">
        <v>81</v>
      </c>
      <c r="O743" s="425" t="s">
        <v>81</v>
      </c>
      <c r="P743" s="263"/>
      <c r="Q743" s="555"/>
      <c r="R743" s="553" t="s">
        <v>81</v>
      </c>
      <c r="S743" s="561"/>
      <c r="T743" s="429" t="s">
        <v>81</v>
      </c>
      <c r="U743" s="621"/>
      <c r="V743" s="267"/>
      <c r="W743" s="267"/>
      <c r="X743" s="621"/>
      <c r="Y743" s="440" t="s">
        <v>81</v>
      </c>
      <c r="Z743" s="459"/>
      <c r="AA743" s="472"/>
      <c r="AB743" s="523"/>
      <c r="AC743" s="538" t="s">
        <v>81</v>
      </c>
      <c r="AD743" s="523" t="s">
        <v>81</v>
      </c>
      <c r="AE743" s="523"/>
      <c r="AF743" s="2">
        <v>11010</v>
      </c>
    </row>
    <row r="744" spans="1:32" ht="15">
      <c r="A744" s="90"/>
      <c r="B744" s="241"/>
      <c r="C744" s="90"/>
      <c r="D744" s="154"/>
      <c r="E744" s="112"/>
      <c r="F744" s="120"/>
      <c r="G744" s="155"/>
      <c r="H744" s="156"/>
      <c r="I744" s="156"/>
      <c r="J744" s="336"/>
      <c r="K744" s="89"/>
      <c r="L744" s="90"/>
      <c r="M744" s="336"/>
      <c r="N744" s="106" t="s">
        <v>81</v>
      </c>
      <c r="O744" s="424" t="s">
        <v>81</v>
      </c>
      <c r="P744" s="89"/>
      <c r="Q744" s="554">
        <v>0.05</v>
      </c>
      <c r="R744" s="553">
        <v>525.96</v>
      </c>
      <c r="S744" s="59"/>
      <c r="T744" s="115" t="s">
        <v>81</v>
      </c>
      <c r="U744" s="615">
        <v>11.715199999999999</v>
      </c>
      <c r="V744" s="156"/>
      <c r="W744" s="156"/>
      <c r="X744" s="615">
        <v>1.4000000000000001</v>
      </c>
      <c r="Y744" s="62" t="s">
        <v>81</v>
      </c>
      <c r="Z744" s="116"/>
      <c r="AA744" s="491"/>
      <c r="AB744" s="90"/>
      <c r="AC744" s="539" t="s">
        <v>81</v>
      </c>
      <c r="AD744" s="78" t="s">
        <v>81</v>
      </c>
      <c r="AE744" s="78"/>
      <c r="AF744" s="2" t="s">
        <v>81</v>
      </c>
    </row>
    <row r="745" spans="1:32" ht="45">
      <c r="A745" s="242">
        <v>11011</v>
      </c>
      <c r="B745" s="243"/>
      <c r="C745" s="243" t="s">
        <v>665</v>
      </c>
      <c r="D745" s="281"/>
      <c r="E745" s="271">
        <v>4900</v>
      </c>
      <c r="F745" s="287">
        <v>18</v>
      </c>
      <c r="G745" s="301"/>
      <c r="H745" s="304">
        <v>16</v>
      </c>
      <c r="I745" s="304">
        <v>22</v>
      </c>
      <c r="J745" s="274">
        <v>50</v>
      </c>
      <c r="K745" s="275" t="s">
        <v>24</v>
      </c>
      <c r="L745" s="403">
        <v>12</v>
      </c>
      <c r="M745" s="394">
        <v>1200</v>
      </c>
      <c r="N745" s="420">
        <v>0.25</v>
      </c>
      <c r="O745" s="423">
        <v>1.3</v>
      </c>
      <c r="P745" s="403">
        <v>19</v>
      </c>
      <c r="Q745" s="554">
        <v>0.05</v>
      </c>
      <c r="R745" s="553">
        <v>808.42</v>
      </c>
      <c r="S745" s="84">
        <v>133</v>
      </c>
      <c r="T745" s="430">
        <v>551.95000000000005</v>
      </c>
      <c r="U745" s="615">
        <v>17.6204</v>
      </c>
      <c r="V745" s="304">
        <v>5.3083333333333336</v>
      </c>
      <c r="W745" s="304"/>
      <c r="X745" s="615">
        <v>1.4000000000000001</v>
      </c>
      <c r="Y745" s="439">
        <v>5.3083333333333336</v>
      </c>
      <c r="Z745" s="460">
        <v>17.982066666666672</v>
      </c>
      <c r="AA745" s="475"/>
      <c r="AB745" s="524"/>
      <c r="AC745" s="540">
        <v>9.8000000000000007</v>
      </c>
      <c r="AD745" s="524" t="s">
        <v>82</v>
      </c>
      <c r="AE745" s="524">
        <v>0</v>
      </c>
      <c r="AF745" s="2">
        <v>11011</v>
      </c>
    </row>
    <row r="746" spans="1:32" ht="45">
      <c r="A746" s="12">
        <v>11012</v>
      </c>
      <c r="B746" s="244"/>
      <c r="C746" s="244" t="s">
        <v>666</v>
      </c>
      <c r="D746" s="125" t="s">
        <v>24</v>
      </c>
      <c r="E746" s="112">
        <v>2800</v>
      </c>
      <c r="F746" s="216">
        <v>10.5</v>
      </c>
      <c r="G746" s="130"/>
      <c r="H746" s="114">
        <v>9.5</v>
      </c>
      <c r="I746" s="114">
        <v>12.5</v>
      </c>
      <c r="J746" s="269">
        <v>50</v>
      </c>
      <c r="K746" s="5" t="s">
        <v>24</v>
      </c>
      <c r="L746" s="85">
        <v>12</v>
      </c>
      <c r="M746" s="395">
        <v>2000</v>
      </c>
      <c r="N746" s="106">
        <v>0.25</v>
      </c>
      <c r="O746" s="424">
        <v>2.8</v>
      </c>
      <c r="P746" s="85">
        <v>6</v>
      </c>
      <c r="Q746" s="554">
        <v>0.05</v>
      </c>
      <c r="R746" s="553">
        <v>594.14</v>
      </c>
      <c r="S746" s="59">
        <v>42</v>
      </c>
      <c r="T746" s="115">
        <v>281.39999999999998</v>
      </c>
      <c r="U746" s="615">
        <v>12.4068</v>
      </c>
      <c r="V746" s="114">
        <v>3.9199999999999995</v>
      </c>
      <c r="W746" s="114"/>
      <c r="X746" s="615">
        <v>1.4000000000000001</v>
      </c>
      <c r="Y746" s="62">
        <v>3.9199999999999995</v>
      </c>
      <c r="Z746" s="116">
        <v>10.502799999999999</v>
      </c>
      <c r="AA746" s="163"/>
      <c r="AB746" s="78"/>
      <c r="AC746" s="539">
        <v>5.6000000000000005</v>
      </c>
      <c r="AD746" s="78" t="s">
        <v>82</v>
      </c>
      <c r="AE746" s="78">
        <v>0</v>
      </c>
      <c r="AF746" s="2">
        <v>11012</v>
      </c>
    </row>
    <row r="747" spans="1:32" ht="60">
      <c r="A747" s="242">
        <v>11013</v>
      </c>
      <c r="B747" s="243"/>
      <c r="C747" s="243" t="s">
        <v>667</v>
      </c>
      <c r="D747" s="281" t="s">
        <v>24</v>
      </c>
      <c r="E747" s="271">
        <v>6000</v>
      </c>
      <c r="F747" s="287">
        <v>17.5</v>
      </c>
      <c r="G747" s="290"/>
      <c r="H747" s="304">
        <v>16</v>
      </c>
      <c r="I747" s="304">
        <v>21</v>
      </c>
      <c r="J747" s="274">
        <v>60</v>
      </c>
      <c r="K747" s="275" t="s">
        <v>24</v>
      </c>
      <c r="L747" s="403">
        <v>12</v>
      </c>
      <c r="M747" s="394">
        <v>2000</v>
      </c>
      <c r="N747" s="420">
        <v>0.25</v>
      </c>
      <c r="O747" s="423">
        <v>2.15</v>
      </c>
      <c r="P747" s="403">
        <v>9</v>
      </c>
      <c r="Q747" s="554">
        <v>3.3329999999999999E-2</v>
      </c>
      <c r="R747" s="553">
        <v>1783.5</v>
      </c>
      <c r="S747" s="84">
        <v>63</v>
      </c>
      <c r="T747" s="430">
        <v>576</v>
      </c>
      <c r="U747" s="615">
        <v>39.71</v>
      </c>
      <c r="V747" s="304">
        <v>6.4499999999999993</v>
      </c>
      <c r="W747" s="304"/>
      <c r="X747" s="615">
        <v>0.93323999999999996</v>
      </c>
      <c r="Y747" s="439">
        <v>6.4499999999999993</v>
      </c>
      <c r="Z747" s="460">
        <v>17.654999999999998</v>
      </c>
      <c r="AA747" s="484"/>
      <c r="AB747" s="524"/>
      <c r="AC747" s="540">
        <v>12</v>
      </c>
      <c r="AD747" s="524" t="s">
        <v>82</v>
      </c>
      <c r="AE747" s="524">
        <v>0</v>
      </c>
      <c r="AF747" s="2">
        <v>11013</v>
      </c>
    </row>
    <row r="748" spans="1:32" ht="15">
      <c r="A748" s="12"/>
      <c r="B748" s="244"/>
      <c r="C748" s="12"/>
      <c r="D748" s="64"/>
      <c r="E748" s="112"/>
      <c r="F748" s="120"/>
      <c r="G748" s="155"/>
      <c r="H748" s="156"/>
      <c r="I748" s="156"/>
      <c r="J748" s="336"/>
      <c r="K748" s="1"/>
      <c r="L748" s="85"/>
      <c r="M748" s="336"/>
      <c r="N748" s="106" t="s">
        <v>81</v>
      </c>
      <c r="O748" s="424" t="s">
        <v>81</v>
      </c>
      <c r="P748" s="85"/>
      <c r="Q748" s="555"/>
      <c r="R748" s="553" t="s">
        <v>81</v>
      </c>
      <c r="S748" s="59"/>
      <c r="T748" s="115" t="s">
        <v>81</v>
      </c>
      <c r="U748" s="621"/>
      <c r="V748" s="156"/>
      <c r="W748" s="156"/>
      <c r="X748" s="621"/>
      <c r="Y748" s="62" t="s">
        <v>81</v>
      </c>
      <c r="Z748" s="116"/>
      <c r="AA748" s="506"/>
      <c r="AB748" s="78"/>
      <c r="AC748" s="539" t="s">
        <v>81</v>
      </c>
      <c r="AD748" s="78" t="s">
        <v>81</v>
      </c>
      <c r="AE748" s="78"/>
      <c r="AF748" s="2" t="s">
        <v>81</v>
      </c>
    </row>
    <row r="749" spans="1:32" ht="15">
      <c r="A749" s="238">
        <v>11020</v>
      </c>
      <c r="B749" s="239"/>
      <c r="C749" s="240" t="s">
        <v>668</v>
      </c>
      <c r="D749" s="263"/>
      <c r="E749" s="264"/>
      <c r="F749" s="265"/>
      <c r="G749" s="266"/>
      <c r="H749" s="267"/>
      <c r="I749" s="267"/>
      <c r="J749" s="268"/>
      <c r="K749" s="268"/>
      <c r="L749" s="263"/>
      <c r="M749" s="268"/>
      <c r="N749" s="419" t="s">
        <v>81</v>
      </c>
      <c r="O749" s="425" t="s">
        <v>81</v>
      </c>
      <c r="P749" s="263"/>
      <c r="Q749" s="552"/>
      <c r="R749" s="553" t="s">
        <v>81</v>
      </c>
      <c r="S749" s="561"/>
      <c r="T749" s="429" t="s">
        <v>81</v>
      </c>
      <c r="U749" s="614"/>
      <c r="V749" s="267"/>
      <c r="W749" s="267"/>
      <c r="X749" s="614"/>
      <c r="Y749" s="440" t="s">
        <v>81</v>
      </c>
      <c r="Z749" s="459"/>
      <c r="AA749" s="472"/>
      <c r="AB749" s="523"/>
      <c r="AC749" s="538" t="s">
        <v>81</v>
      </c>
      <c r="AD749" s="523" t="s">
        <v>81</v>
      </c>
      <c r="AE749" s="523"/>
      <c r="AF749" s="2">
        <v>11020</v>
      </c>
    </row>
    <row r="750" spans="1:32" ht="15">
      <c r="A750" s="90"/>
      <c r="B750" s="241"/>
      <c r="C750" s="90"/>
      <c r="D750" s="154"/>
      <c r="E750" s="112"/>
      <c r="F750" s="120"/>
      <c r="G750" s="155"/>
      <c r="H750" s="156"/>
      <c r="I750" s="156"/>
      <c r="J750" s="336"/>
      <c r="K750" s="89"/>
      <c r="L750" s="90"/>
      <c r="M750" s="336"/>
      <c r="N750" s="106" t="s">
        <v>81</v>
      </c>
      <c r="O750" s="424" t="s">
        <v>81</v>
      </c>
      <c r="P750" s="89"/>
      <c r="Q750" s="555"/>
      <c r="R750" s="553" t="s">
        <v>81</v>
      </c>
      <c r="S750" s="59"/>
      <c r="T750" s="115" t="s">
        <v>81</v>
      </c>
      <c r="U750" s="621"/>
      <c r="V750" s="156"/>
      <c r="W750" s="156"/>
      <c r="X750" s="621"/>
      <c r="Y750" s="62" t="s">
        <v>81</v>
      </c>
      <c r="Z750" s="116"/>
      <c r="AA750" s="491"/>
      <c r="AB750" s="90"/>
      <c r="AC750" s="539" t="s">
        <v>81</v>
      </c>
      <c r="AD750" s="78" t="s">
        <v>81</v>
      </c>
      <c r="AE750" s="78"/>
      <c r="AF750" s="2" t="s">
        <v>81</v>
      </c>
    </row>
    <row r="751" spans="1:32" ht="45">
      <c r="A751" s="242">
        <v>11021</v>
      </c>
      <c r="B751" s="243"/>
      <c r="C751" s="243" t="s">
        <v>669</v>
      </c>
      <c r="D751" s="270">
        <v>4</v>
      </c>
      <c r="E751" s="271">
        <v>2200</v>
      </c>
      <c r="F751" s="287">
        <v>7.1</v>
      </c>
      <c r="G751" s="273"/>
      <c r="H751" s="304">
        <v>6.6</v>
      </c>
      <c r="I751" s="304">
        <v>7.8</v>
      </c>
      <c r="J751" s="274">
        <v>80</v>
      </c>
      <c r="K751" s="275">
        <v>90</v>
      </c>
      <c r="L751" s="403">
        <v>15</v>
      </c>
      <c r="M751" s="394">
        <v>4000</v>
      </c>
      <c r="N751" s="420">
        <v>0.25</v>
      </c>
      <c r="O751" s="423">
        <v>2</v>
      </c>
      <c r="P751" s="403">
        <v>1</v>
      </c>
      <c r="Q751" s="554">
        <v>0.05</v>
      </c>
      <c r="R751" s="553">
        <v>678.6</v>
      </c>
      <c r="S751" s="84">
        <v>7</v>
      </c>
      <c r="T751" s="430">
        <v>167.60000000000002</v>
      </c>
      <c r="U751" s="615">
        <v>16.544</v>
      </c>
      <c r="V751" s="304">
        <v>1.1000000000000001</v>
      </c>
      <c r="W751" s="304">
        <v>3.222</v>
      </c>
      <c r="X751" s="615">
        <v>1.4000000000000001</v>
      </c>
      <c r="Y751" s="439">
        <v>4.3220000000000001</v>
      </c>
      <c r="Z751" s="460">
        <v>7.0587</v>
      </c>
      <c r="AA751" s="473"/>
      <c r="AB751" s="524"/>
      <c r="AC751" s="540">
        <v>4.4000000000000004</v>
      </c>
      <c r="AD751" s="524" t="s">
        <v>82</v>
      </c>
      <c r="AE751" s="524">
        <v>2</v>
      </c>
      <c r="AF751" s="2">
        <v>11021</v>
      </c>
    </row>
    <row r="752" spans="1:32" ht="45">
      <c r="A752" s="12">
        <v>11022</v>
      </c>
      <c r="B752" s="244"/>
      <c r="C752" s="244" t="s">
        <v>670</v>
      </c>
      <c r="D752" s="111">
        <v>7</v>
      </c>
      <c r="E752" s="112">
        <v>13000</v>
      </c>
      <c r="F752" s="216">
        <v>21</v>
      </c>
      <c r="G752" s="87"/>
      <c r="H752" s="114">
        <v>19</v>
      </c>
      <c r="I752" s="114">
        <v>26</v>
      </c>
      <c r="J752" s="269">
        <v>80</v>
      </c>
      <c r="K752" s="5">
        <v>90</v>
      </c>
      <c r="L752" s="85">
        <v>15</v>
      </c>
      <c r="M752" s="395">
        <v>4000</v>
      </c>
      <c r="N752" s="106">
        <v>0.25</v>
      </c>
      <c r="O752" s="424">
        <v>1.1499999999999999</v>
      </c>
      <c r="P752" s="85">
        <v>1</v>
      </c>
      <c r="Q752" s="554">
        <v>6.7000000000000004E-2</v>
      </c>
      <c r="R752" s="553">
        <v>234.9</v>
      </c>
      <c r="S752" s="59">
        <v>7</v>
      </c>
      <c r="T752" s="115">
        <v>956</v>
      </c>
      <c r="U752" s="615">
        <v>5.645999999999999</v>
      </c>
      <c r="V752" s="114">
        <v>3.7374999999999998</v>
      </c>
      <c r="W752" s="114">
        <v>3.6099000000000001</v>
      </c>
      <c r="X752" s="615">
        <v>1.8760000000000001</v>
      </c>
      <c r="Y752" s="62">
        <v>7.3474000000000004</v>
      </c>
      <c r="Z752" s="116">
        <v>21.227140000000002</v>
      </c>
      <c r="AA752" s="117"/>
      <c r="AB752" s="78"/>
      <c r="AC752" s="539">
        <v>26</v>
      </c>
      <c r="AD752" s="78" t="s">
        <v>82</v>
      </c>
      <c r="AE752" s="78">
        <v>1</v>
      </c>
      <c r="AF752" s="2">
        <v>11022</v>
      </c>
    </row>
    <row r="753" spans="1:32" ht="45">
      <c r="A753" s="242">
        <v>11023</v>
      </c>
      <c r="B753" s="243"/>
      <c r="C753" s="243" t="s">
        <v>671</v>
      </c>
      <c r="D753" s="270"/>
      <c r="E753" s="271">
        <v>3800</v>
      </c>
      <c r="F753" s="287">
        <v>6.2</v>
      </c>
      <c r="G753" s="273"/>
      <c r="H753" s="304">
        <v>5.3</v>
      </c>
      <c r="I753" s="304">
        <v>7.7</v>
      </c>
      <c r="J753" s="274">
        <v>80</v>
      </c>
      <c r="K753" s="275"/>
      <c r="L753" s="403">
        <v>15</v>
      </c>
      <c r="M753" s="394">
        <v>4000</v>
      </c>
      <c r="N753" s="420">
        <v>0.25</v>
      </c>
      <c r="O753" s="423">
        <v>1.75</v>
      </c>
      <c r="P753" s="403">
        <v>6</v>
      </c>
      <c r="Q753" s="554">
        <v>0.125</v>
      </c>
      <c r="R753" s="553">
        <v>522</v>
      </c>
      <c r="S753" s="84">
        <v>42</v>
      </c>
      <c r="T753" s="430">
        <v>319.39999999999998</v>
      </c>
      <c r="U753" s="615">
        <v>9.9499999999999993</v>
      </c>
      <c r="V753" s="304">
        <v>1.6624999999999999</v>
      </c>
      <c r="W753" s="304"/>
      <c r="X753" s="615">
        <v>3.5</v>
      </c>
      <c r="Y753" s="439">
        <v>1.6624999999999999</v>
      </c>
      <c r="Z753" s="460">
        <v>6.2204999999999995</v>
      </c>
      <c r="AA753" s="473"/>
      <c r="AB753" s="524"/>
      <c r="AC753" s="540">
        <v>7.6000000000000005</v>
      </c>
      <c r="AD753" s="524" t="s">
        <v>82</v>
      </c>
      <c r="AE753" s="524">
        <v>0</v>
      </c>
      <c r="AF753" s="2">
        <v>11023</v>
      </c>
    </row>
    <row r="754" spans="1:32" ht="15">
      <c r="A754" s="12">
        <v>11024</v>
      </c>
      <c r="B754" s="244"/>
      <c r="C754" s="244" t="s">
        <v>672</v>
      </c>
      <c r="D754" s="111"/>
      <c r="E754" s="112">
        <v>950</v>
      </c>
      <c r="F754" s="216">
        <v>4.3</v>
      </c>
      <c r="G754" s="121"/>
      <c r="H754" s="114">
        <v>3.6</v>
      </c>
      <c r="I754" s="114">
        <v>5.4</v>
      </c>
      <c r="J754" s="269">
        <v>50</v>
      </c>
      <c r="K754" s="1"/>
      <c r="L754" s="85">
        <v>12</v>
      </c>
      <c r="M754" s="395">
        <v>3000</v>
      </c>
      <c r="N754" s="106">
        <v>0.25</v>
      </c>
      <c r="O754" s="424">
        <v>2.75</v>
      </c>
      <c r="P754" s="85">
        <v>10</v>
      </c>
      <c r="Q754" s="552"/>
      <c r="R754" s="553" t="s">
        <v>81</v>
      </c>
      <c r="S754" s="59">
        <v>70</v>
      </c>
      <c r="T754" s="115">
        <v>151.22499999999999</v>
      </c>
      <c r="U754" s="621"/>
      <c r="V754" s="114">
        <v>0.87083333333333335</v>
      </c>
      <c r="W754" s="114"/>
      <c r="X754" s="621"/>
      <c r="Y754" s="62">
        <v>0.87083333333333335</v>
      </c>
      <c r="Z754" s="116">
        <v>4.2848666666666668</v>
      </c>
      <c r="AA754" s="122"/>
      <c r="AB754" s="78"/>
      <c r="AC754" s="539">
        <v>1.9000000000000001</v>
      </c>
      <c r="AD754" s="78" t="s">
        <v>82</v>
      </c>
      <c r="AE754" s="78">
        <v>0</v>
      </c>
      <c r="AF754" s="2">
        <v>11024</v>
      </c>
    </row>
    <row r="755" spans="1:32" ht="30">
      <c r="A755" s="242">
        <v>11025</v>
      </c>
      <c r="B755" s="243"/>
      <c r="C755" s="243" t="s">
        <v>673</v>
      </c>
      <c r="D755" s="270"/>
      <c r="E755" s="271">
        <v>1800</v>
      </c>
      <c r="F755" s="287">
        <v>6.8</v>
      </c>
      <c r="G755" s="280"/>
      <c r="H755" s="304">
        <v>5.7</v>
      </c>
      <c r="I755" s="304">
        <v>8.6</v>
      </c>
      <c r="J755" s="274">
        <v>40</v>
      </c>
      <c r="K755" s="275"/>
      <c r="L755" s="403">
        <v>15</v>
      </c>
      <c r="M755" s="394">
        <v>3000</v>
      </c>
      <c r="N755" s="420">
        <v>0.25</v>
      </c>
      <c r="O755" s="423">
        <v>1.9</v>
      </c>
      <c r="P755" s="403">
        <v>10</v>
      </c>
      <c r="Q755" s="552"/>
      <c r="R755" s="553" t="s">
        <v>81</v>
      </c>
      <c r="S755" s="84">
        <v>70</v>
      </c>
      <c r="T755" s="430">
        <v>201.39999999999998</v>
      </c>
      <c r="U755" s="614"/>
      <c r="V755" s="304">
        <v>1.1399999999999999</v>
      </c>
      <c r="W755" s="304"/>
      <c r="X755" s="614"/>
      <c r="Y755" s="439">
        <v>1.1399999999999999</v>
      </c>
      <c r="Z755" s="460">
        <v>6.7924999999999995</v>
      </c>
      <c r="AA755" s="474"/>
      <c r="AB755" s="524"/>
      <c r="AC755" s="540">
        <v>3.6</v>
      </c>
      <c r="AD755" s="524" t="s">
        <v>82</v>
      </c>
      <c r="AE755" s="524">
        <v>0</v>
      </c>
      <c r="AF755" s="2">
        <v>11025</v>
      </c>
    </row>
    <row r="756" spans="1:32" ht="30">
      <c r="A756" s="12">
        <v>11026</v>
      </c>
      <c r="B756" s="244"/>
      <c r="C756" s="244" t="s">
        <v>674</v>
      </c>
      <c r="D756" s="125" t="s">
        <v>24</v>
      </c>
      <c r="E756" s="112">
        <v>7800</v>
      </c>
      <c r="F756" s="216">
        <v>4.5999999999999996</v>
      </c>
      <c r="G756" s="130"/>
      <c r="H756" s="114">
        <v>3.8</v>
      </c>
      <c r="I756" s="114">
        <v>5.7</v>
      </c>
      <c r="J756" s="269">
        <v>200</v>
      </c>
      <c r="K756" s="5" t="s">
        <v>24</v>
      </c>
      <c r="L756" s="85">
        <v>15</v>
      </c>
      <c r="M756" s="395">
        <v>6000</v>
      </c>
      <c r="N756" s="106">
        <v>0.25</v>
      </c>
      <c r="O756" s="424">
        <v>0.7</v>
      </c>
      <c r="P756" s="85">
        <v>11</v>
      </c>
      <c r="Q756" s="555"/>
      <c r="R756" s="553" t="s">
        <v>81</v>
      </c>
      <c r="S756" s="59">
        <v>77</v>
      </c>
      <c r="T756" s="115">
        <v>646.40000000000009</v>
      </c>
      <c r="U756" s="621"/>
      <c r="V756" s="114">
        <v>0.90999999999999992</v>
      </c>
      <c r="W756" s="114"/>
      <c r="X756" s="621"/>
      <c r="Y756" s="62">
        <v>0.90999999999999992</v>
      </c>
      <c r="Z756" s="116">
        <v>4.5562000000000005</v>
      </c>
      <c r="AA756" s="163"/>
      <c r="AB756" s="78"/>
      <c r="AC756" s="539">
        <v>15.6</v>
      </c>
      <c r="AD756" s="78" t="s">
        <v>82</v>
      </c>
      <c r="AE756" s="78">
        <v>0</v>
      </c>
      <c r="AF756" s="2">
        <v>11026</v>
      </c>
    </row>
    <row r="757" spans="1:32" ht="60">
      <c r="A757" s="242">
        <v>11027</v>
      </c>
      <c r="B757" s="243"/>
      <c r="C757" s="243" t="s">
        <v>675</v>
      </c>
      <c r="D757" s="351">
        <v>10</v>
      </c>
      <c r="E757" s="271">
        <v>12000</v>
      </c>
      <c r="F757" s="282">
        <v>57</v>
      </c>
      <c r="G757" s="308">
        <v>5.7</v>
      </c>
      <c r="H757" s="374"/>
      <c r="I757" s="581">
        <v>6.7</v>
      </c>
      <c r="J757" s="309">
        <v>500</v>
      </c>
      <c r="K757" s="275" t="s">
        <v>24</v>
      </c>
      <c r="L757" s="403">
        <v>12</v>
      </c>
      <c r="M757" s="311">
        <v>6000</v>
      </c>
      <c r="N757" s="420">
        <v>0</v>
      </c>
      <c r="O757" s="423">
        <v>1.25</v>
      </c>
      <c r="P757" s="403">
        <v>13</v>
      </c>
      <c r="Q757" s="554">
        <v>0.02</v>
      </c>
      <c r="R757" s="553">
        <v>178.8</v>
      </c>
      <c r="S757" s="84">
        <v>91</v>
      </c>
      <c r="T757" s="430">
        <v>1331</v>
      </c>
      <c r="U757" s="615">
        <v>2.3825000000000003</v>
      </c>
      <c r="V757" s="581">
        <v>2.5</v>
      </c>
      <c r="W757" s="304"/>
      <c r="X757" s="615">
        <v>0.56000000000000005</v>
      </c>
      <c r="Y757" s="444">
        <v>2.5</v>
      </c>
      <c r="Z757" s="460">
        <v>56.782000000000004</v>
      </c>
      <c r="AA757" s="483">
        <v>5.6782000000000004</v>
      </c>
      <c r="AB757" s="524"/>
      <c r="AC757" s="540">
        <v>24</v>
      </c>
      <c r="AD757" s="524" t="s">
        <v>215</v>
      </c>
      <c r="AE757" s="524">
        <v>0</v>
      </c>
      <c r="AF757" s="2">
        <v>11027</v>
      </c>
    </row>
    <row r="758" spans="1:32" ht="45">
      <c r="A758" s="12">
        <v>11033</v>
      </c>
      <c r="B758" s="244"/>
      <c r="C758" s="244" t="s">
        <v>676</v>
      </c>
      <c r="D758" s="152">
        <v>10</v>
      </c>
      <c r="E758" s="112">
        <v>2800</v>
      </c>
      <c r="F758" s="120">
        <v>54</v>
      </c>
      <c r="G758" s="225">
        <v>5.4</v>
      </c>
      <c r="H758" s="184"/>
      <c r="I758" s="140">
        <v>6.7</v>
      </c>
      <c r="J758" s="310">
        <v>130</v>
      </c>
      <c r="K758" s="5" t="s">
        <v>24</v>
      </c>
      <c r="L758" s="85">
        <v>12</v>
      </c>
      <c r="M758" s="312">
        <v>2500</v>
      </c>
      <c r="N758" s="106">
        <v>0.1</v>
      </c>
      <c r="O758" s="424">
        <v>1.25</v>
      </c>
      <c r="P758" s="85">
        <v>27</v>
      </c>
      <c r="Q758" s="554">
        <v>0.02</v>
      </c>
      <c r="R758" s="553">
        <v>1043</v>
      </c>
      <c r="S758" s="59">
        <v>189</v>
      </c>
      <c r="T758" s="115">
        <v>458.36</v>
      </c>
      <c r="U758" s="615">
        <v>13.475</v>
      </c>
      <c r="V758" s="140">
        <v>1.4000000000000001</v>
      </c>
      <c r="W758" s="114"/>
      <c r="X758" s="615">
        <v>0.56000000000000005</v>
      </c>
      <c r="Y758" s="73">
        <v>1.4000000000000001</v>
      </c>
      <c r="Z758" s="116">
        <v>54.184307692307705</v>
      </c>
      <c r="AA758" s="202">
        <v>5.4184307692307705</v>
      </c>
      <c r="AB758" s="78"/>
      <c r="AC758" s="539">
        <v>5.6000000000000005</v>
      </c>
      <c r="AD758" s="78" t="s">
        <v>215</v>
      </c>
      <c r="AE758" s="78">
        <v>0</v>
      </c>
      <c r="AF758" s="2">
        <v>11033</v>
      </c>
    </row>
    <row r="759" spans="1:32" ht="15">
      <c r="A759" s="242">
        <v>11028</v>
      </c>
      <c r="B759" s="243"/>
      <c r="C759" s="243" t="s">
        <v>677</v>
      </c>
      <c r="D759" s="375">
        <v>120</v>
      </c>
      <c r="E759" s="271">
        <v>3000</v>
      </c>
      <c r="F759" s="282">
        <v>18</v>
      </c>
      <c r="G759" s="376">
        <v>0.15</v>
      </c>
      <c r="H759" s="584">
        <v>0.1</v>
      </c>
      <c r="I759" s="584">
        <v>0.15</v>
      </c>
      <c r="J759" s="377">
        <v>4000</v>
      </c>
      <c r="K759" s="275" t="s">
        <v>24</v>
      </c>
      <c r="L759" s="403">
        <v>15</v>
      </c>
      <c r="M759" s="377">
        <v>100000</v>
      </c>
      <c r="N759" s="420">
        <v>0.1</v>
      </c>
      <c r="O759" s="423">
        <v>1.9</v>
      </c>
      <c r="P759" s="403">
        <v>1</v>
      </c>
      <c r="Q759" s="554">
        <v>0.02</v>
      </c>
      <c r="R759" s="553">
        <v>290.55</v>
      </c>
      <c r="S759" s="84">
        <v>7</v>
      </c>
      <c r="T759" s="430">
        <v>250.6</v>
      </c>
      <c r="U759" s="615">
        <v>4.2543750000000005</v>
      </c>
      <c r="V759" s="584">
        <v>5.6999999999999995E-2</v>
      </c>
      <c r="W759" s="584"/>
      <c r="X759" s="615">
        <v>0.56000000000000005</v>
      </c>
      <c r="Y759" s="454">
        <v>5.6999999999999995E-2</v>
      </c>
      <c r="Z759" s="460">
        <v>15.793800000000001</v>
      </c>
      <c r="AA759" s="507">
        <v>0.13161500000000001</v>
      </c>
      <c r="AB759" s="524"/>
      <c r="AC759" s="540">
        <v>6</v>
      </c>
      <c r="AD759" s="524" t="s">
        <v>678</v>
      </c>
      <c r="AE759" s="524">
        <v>0</v>
      </c>
      <c r="AF759" s="2">
        <v>11028</v>
      </c>
    </row>
    <row r="760" spans="1:32" ht="30">
      <c r="A760" s="12">
        <v>11029</v>
      </c>
      <c r="B760" s="244"/>
      <c r="C760" s="244" t="s">
        <v>679</v>
      </c>
      <c r="D760" s="125" t="s">
        <v>24</v>
      </c>
      <c r="E760" s="112">
        <v>1500</v>
      </c>
      <c r="F760" s="216">
        <v>12</v>
      </c>
      <c r="G760" s="130"/>
      <c r="H760" s="114"/>
      <c r="I760" s="114"/>
      <c r="J760" s="269">
        <v>25</v>
      </c>
      <c r="K760" s="5" t="s">
        <v>24</v>
      </c>
      <c r="L760" s="85">
        <v>12</v>
      </c>
      <c r="M760" s="395">
        <v>1500</v>
      </c>
      <c r="N760" s="106">
        <v>0.25</v>
      </c>
      <c r="O760" s="424">
        <v>4.3</v>
      </c>
      <c r="P760" s="85">
        <v>5</v>
      </c>
      <c r="Q760" s="554">
        <v>0.02</v>
      </c>
      <c r="R760" s="553">
        <v>80.039999999999992</v>
      </c>
      <c r="S760" s="59">
        <v>35</v>
      </c>
      <c r="T760" s="115">
        <v>163.25</v>
      </c>
      <c r="U760" s="615">
        <v>3.0375999999999999</v>
      </c>
      <c r="V760" s="114">
        <v>4.3</v>
      </c>
      <c r="W760" s="114"/>
      <c r="X760" s="615">
        <v>0.56000000000000005</v>
      </c>
      <c r="Y760" s="62">
        <v>4.3</v>
      </c>
      <c r="Z760" s="116">
        <v>11.913</v>
      </c>
      <c r="AA760" s="163"/>
      <c r="AB760" s="78"/>
      <c r="AC760" s="539">
        <v>3</v>
      </c>
      <c r="AD760" s="78" t="s">
        <v>457</v>
      </c>
      <c r="AE760" s="78">
        <v>0</v>
      </c>
      <c r="AF760" s="2">
        <v>11029</v>
      </c>
    </row>
    <row r="761" spans="1:32" ht="30">
      <c r="A761" s="242">
        <v>11030</v>
      </c>
      <c r="B761" s="243"/>
      <c r="C761" s="243" t="s">
        <v>680</v>
      </c>
      <c r="D761" s="281" t="s">
        <v>24</v>
      </c>
      <c r="E761" s="271">
        <v>11000</v>
      </c>
      <c r="F761" s="282"/>
      <c r="G761" s="378">
        <v>6.1</v>
      </c>
      <c r="H761" s="603">
        <v>5.2</v>
      </c>
      <c r="I761" s="603">
        <v>7.6</v>
      </c>
      <c r="J761" s="379">
        <v>250</v>
      </c>
      <c r="K761" s="275" t="s">
        <v>24</v>
      </c>
      <c r="L761" s="403">
        <v>12</v>
      </c>
      <c r="M761" s="414">
        <v>7000</v>
      </c>
      <c r="N761" s="420">
        <v>0.25</v>
      </c>
      <c r="O761" s="423">
        <v>0.85</v>
      </c>
      <c r="P761" s="403">
        <v>16</v>
      </c>
      <c r="Q761" s="554">
        <v>0.02</v>
      </c>
      <c r="R761" s="553">
        <v>126.65</v>
      </c>
      <c r="S761" s="84">
        <v>112</v>
      </c>
      <c r="T761" s="430">
        <v>1052.5</v>
      </c>
      <c r="U761" s="615">
        <v>5.0012500000000006</v>
      </c>
      <c r="V761" s="603">
        <v>1.3357142857142856</v>
      </c>
      <c r="W761" s="304"/>
      <c r="X761" s="615">
        <v>0.56000000000000005</v>
      </c>
      <c r="Y761" s="455">
        <v>1.3357142857142856</v>
      </c>
      <c r="Z761" s="460"/>
      <c r="AA761" s="508">
        <v>6.1002857142857145</v>
      </c>
      <c r="AB761" s="524"/>
      <c r="AC761" s="540">
        <v>22</v>
      </c>
      <c r="AD761" s="524" t="s">
        <v>681</v>
      </c>
      <c r="AE761" s="524">
        <v>0</v>
      </c>
      <c r="AF761" s="2">
        <v>11030</v>
      </c>
    </row>
    <row r="762" spans="1:32" ht="30">
      <c r="A762" s="12">
        <v>11031</v>
      </c>
      <c r="B762" s="244"/>
      <c r="C762" s="244" t="s">
        <v>682</v>
      </c>
      <c r="D762" s="125"/>
      <c r="E762" s="112">
        <v>5200</v>
      </c>
      <c r="F762" s="120"/>
      <c r="G762" s="234">
        <v>1.4</v>
      </c>
      <c r="H762" s="186">
        <v>1.2</v>
      </c>
      <c r="I762" s="186">
        <v>1.7</v>
      </c>
      <c r="J762" s="380">
        <v>500</v>
      </c>
      <c r="K762" s="5" t="s">
        <v>24</v>
      </c>
      <c r="L762" s="85">
        <v>15</v>
      </c>
      <c r="M762" s="415">
        <v>20000</v>
      </c>
      <c r="N762" s="106">
        <v>0.25</v>
      </c>
      <c r="O762" s="424">
        <v>1</v>
      </c>
      <c r="P762" s="85">
        <v>16</v>
      </c>
      <c r="Q762" s="554">
        <v>0.02</v>
      </c>
      <c r="R762" s="553">
        <v>618.35</v>
      </c>
      <c r="S762" s="59">
        <v>112</v>
      </c>
      <c r="T762" s="115">
        <v>491.59999999999997</v>
      </c>
      <c r="U762" s="615">
        <v>3.5597500000000002</v>
      </c>
      <c r="V762" s="186">
        <v>0.26</v>
      </c>
      <c r="W762" s="114"/>
      <c r="X762" s="615">
        <v>0.56000000000000005</v>
      </c>
      <c r="Y762" s="74">
        <v>0.26</v>
      </c>
      <c r="Z762" s="116"/>
      <c r="AA762" s="509">
        <v>1.3675199999999998</v>
      </c>
      <c r="AB762" s="78"/>
      <c r="AC762" s="539">
        <v>10.4</v>
      </c>
      <c r="AD762" s="78" t="s">
        <v>681</v>
      </c>
      <c r="AE762" s="78">
        <v>0</v>
      </c>
      <c r="AF762" s="2">
        <v>11031</v>
      </c>
    </row>
    <row r="763" spans="1:32" ht="45">
      <c r="A763" s="242">
        <v>11034</v>
      </c>
      <c r="B763" s="243"/>
      <c r="C763" s="243" t="s">
        <v>683</v>
      </c>
      <c r="D763" s="281"/>
      <c r="E763" s="271">
        <v>11500</v>
      </c>
      <c r="F763" s="282"/>
      <c r="G763" s="378">
        <v>2.1</v>
      </c>
      <c r="H763" s="603">
        <v>1.8</v>
      </c>
      <c r="I763" s="603">
        <v>2.7</v>
      </c>
      <c r="J763" s="379">
        <v>800</v>
      </c>
      <c r="K763" s="275" t="s">
        <v>24</v>
      </c>
      <c r="L763" s="403">
        <v>15</v>
      </c>
      <c r="M763" s="414">
        <v>30000</v>
      </c>
      <c r="N763" s="420">
        <v>0.25</v>
      </c>
      <c r="O763" s="423">
        <v>0.85</v>
      </c>
      <c r="P763" s="403">
        <v>65</v>
      </c>
      <c r="Q763" s="554">
        <v>0.02</v>
      </c>
      <c r="R763" s="553">
        <v>1199.8333333333335</v>
      </c>
      <c r="S763" s="84">
        <v>455</v>
      </c>
      <c r="T763" s="430">
        <v>1294.5</v>
      </c>
      <c r="U763" s="618">
        <v>2.6276666666666668</v>
      </c>
      <c r="V763" s="603">
        <v>0.32583333333333336</v>
      </c>
      <c r="W763" s="304"/>
      <c r="X763" s="618">
        <v>0.56000000000000005</v>
      </c>
      <c r="Y763" s="455">
        <v>0.32583333333333336</v>
      </c>
      <c r="Z763" s="460"/>
      <c r="AA763" s="508">
        <v>2.1383541666666668</v>
      </c>
      <c r="AB763" s="524"/>
      <c r="AC763" s="540">
        <v>23</v>
      </c>
      <c r="AD763" s="524" t="s">
        <v>681</v>
      </c>
      <c r="AE763" s="524">
        <v>0</v>
      </c>
      <c r="AF763" s="2">
        <v>11034</v>
      </c>
    </row>
    <row r="764" spans="1:32" ht="60">
      <c r="A764" s="12">
        <v>11032</v>
      </c>
      <c r="B764" s="244"/>
      <c r="C764" s="244" t="s">
        <v>684</v>
      </c>
      <c r="D764" s="125"/>
      <c r="E764" s="112">
        <v>2400</v>
      </c>
      <c r="F764" s="120"/>
      <c r="G764" s="234">
        <v>1</v>
      </c>
      <c r="H764" s="186">
        <v>0.9</v>
      </c>
      <c r="I764" s="186">
        <v>1.2</v>
      </c>
      <c r="J764" s="380">
        <v>500</v>
      </c>
      <c r="K764" s="5" t="s">
        <v>24</v>
      </c>
      <c r="L764" s="85">
        <v>12</v>
      </c>
      <c r="M764" s="415">
        <v>10000</v>
      </c>
      <c r="N764" s="106">
        <v>0.1</v>
      </c>
      <c r="O764" s="424">
        <v>1.55</v>
      </c>
      <c r="P764" s="85">
        <v>4</v>
      </c>
      <c r="Q764" s="556">
        <v>0.01</v>
      </c>
      <c r="R764" s="553">
        <v>262.98</v>
      </c>
      <c r="S764" s="59">
        <v>28</v>
      </c>
      <c r="T764" s="115">
        <v>258.88</v>
      </c>
      <c r="U764" s="618">
        <v>3.5183076923076921</v>
      </c>
      <c r="V764" s="186">
        <v>0.372</v>
      </c>
      <c r="W764" s="114"/>
      <c r="X764" s="618">
        <v>0.28000000000000003</v>
      </c>
      <c r="Y764" s="74">
        <v>0.372</v>
      </c>
      <c r="Z764" s="116"/>
      <c r="AA764" s="509">
        <v>0.97873600000000005</v>
      </c>
      <c r="AB764" s="78"/>
      <c r="AC764" s="539">
        <v>4.8</v>
      </c>
      <c r="AD764" s="78" t="s">
        <v>681</v>
      </c>
      <c r="AE764" s="78">
        <v>0</v>
      </c>
      <c r="AF764" s="2">
        <v>11032</v>
      </c>
    </row>
    <row r="765" spans="1:32" ht="15">
      <c r="A765" s="90"/>
      <c r="B765" s="241"/>
      <c r="C765" s="90"/>
      <c r="D765" s="125"/>
      <c r="E765" s="112"/>
      <c r="F765" s="120"/>
      <c r="G765" s="185"/>
      <c r="H765" s="186"/>
      <c r="I765" s="186"/>
      <c r="J765" s="380"/>
      <c r="K765" s="89"/>
      <c r="L765" s="90"/>
      <c r="M765" s="380"/>
      <c r="N765" s="106" t="s">
        <v>81</v>
      </c>
      <c r="O765" s="424" t="s">
        <v>81</v>
      </c>
      <c r="P765" s="89"/>
      <c r="Q765" s="556">
        <v>1E-3</v>
      </c>
      <c r="R765" s="553">
        <v>238.96</v>
      </c>
      <c r="S765" s="59"/>
      <c r="T765" s="115" t="s">
        <v>81</v>
      </c>
      <c r="U765" s="628">
        <v>6.294000000000001E-2</v>
      </c>
      <c r="V765" s="186"/>
      <c r="W765" s="114"/>
      <c r="X765" s="628">
        <v>2.8000000000000001E-2</v>
      </c>
      <c r="Y765" s="62" t="s">
        <v>81</v>
      </c>
      <c r="Z765" s="116"/>
      <c r="AA765" s="509"/>
      <c r="AB765" s="90"/>
      <c r="AC765" s="539" t="s">
        <v>81</v>
      </c>
      <c r="AD765" s="78" t="s">
        <v>81</v>
      </c>
      <c r="AE765" s="78"/>
      <c r="AF765" s="2" t="s">
        <v>81</v>
      </c>
    </row>
    <row r="766" spans="1:32" ht="28.5">
      <c r="A766" s="249"/>
      <c r="B766" s="250"/>
      <c r="C766" s="251" t="s">
        <v>685</v>
      </c>
      <c r="D766" s="320"/>
      <c r="E766" s="295"/>
      <c r="F766" s="296"/>
      <c r="G766" s="371"/>
      <c r="H766" s="298"/>
      <c r="I766" s="298"/>
      <c r="J766" s="299"/>
      <c r="K766" s="300"/>
      <c r="L766" s="406"/>
      <c r="M766" s="299"/>
      <c r="N766" s="421" t="s">
        <v>81</v>
      </c>
      <c r="O766" s="426" t="s">
        <v>81</v>
      </c>
      <c r="P766" s="406"/>
      <c r="Q766" s="554">
        <v>0.1</v>
      </c>
      <c r="R766" s="553">
        <v>130.5</v>
      </c>
      <c r="S766" s="563"/>
      <c r="T766" s="432" t="s">
        <v>81</v>
      </c>
      <c r="U766" s="615">
        <v>6.74</v>
      </c>
      <c r="V766" s="322"/>
      <c r="W766" s="298"/>
      <c r="X766" s="615">
        <v>2.8000000000000003</v>
      </c>
      <c r="Y766" s="443" t="s">
        <v>81</v>
      </c>
      <c r="Z766" s="464"/>
      <c r="AA766" s="505"/>
      <c r="AB766" s="528"/>
      <c r="AC766" s="542" t="s">
        <v>81</v>
      </c>
      <c r="AD766" s="528" t="s">
        <v>81</v>
      </c>
      <c r="AE766" s="528"/>
      <c r="AF766" s="2" t="s">
        <v>81</v>
      </c>
    </row>
    <row r="767" spans="1:32" ht="15">
      <c r="A767" s="90"/>
      <c r="B767" s="241"/>
      <c r="C767" s="90"/>
      <c r="D767" s="125"/>
      <c r="E767" s="112"/>
      <c r="F767" s="120"/>
      <c r="G767" s="130"/>
      <c r="H767" s="114"/>
      <c r="I767" s="114"/>
      <c r="J767" s="269"/>
      <c r="K767" s="89"/>
      <c r="L767" s="90"/>
      <c r="M767" s="269"/>
      <c r="N767" s="106" t="s">
        <v>81</v>
      </c>
      <c r="O767" s="424" t="s">
        <v>81</v>
      </c>
      <c r="P767" s="89"/>
      <c r="Q767" s="554">
        <v>0.02</v>
      </c>
      <c r="R767" s="553">
        <v>1026.5999999999999</v>
      </c>
      <c r="S767" s="59"/>
      <c r="T767" s="115" t="s">
        <v>81</v>
      </c>
      <c r="U767" s="629">
        <v>4.6487999999999996</v>
      </c>
      <c r="V767" s="127"/>
      <c r="W767" s="114"/>
      <c r="X767" s="629">
        <v>0.56000000000000005</v>
      </c>
      <c r="Y767" s="62" t="s">
        <v>81</v>
      </c>
      <c r="Z767" s="116"/>
      <c r="AA767" s="163"/>
      <c r="AB767" s="90"/>
      <c r="AC767" s="539" t="s">
        <v>81</v>
      </c>
      <c r="AD767" s="78" t="s">
        <v>81</v>
      </c>
      <c r="AE767" s="78"/>
      <c r="AF767" s="2" t="s">
        <v>81</v>
      </c>
    </row>
    <row r="768" spans="1:32" ht="15">
      <c r="A768" s="238">
        <v>12000</v>
      </c>
      <c r="B768" s="239" t="s">
        <v>83</v>
      </c>
      <c r="C768" s="262" t="s">
        <v>686</v>
      </c>
      <c r="D768" s="279"/>
      <c r="E768" s="264"/>
      <c r="F768" s="265"/>
      <c r="G768" s="266"/>
      <c r="H768" s="267"/>
      <c r="I768" s="267"/>
      <c r="J768" s="268"/>
      <c r="K768" s="268"/>
      <c r="L768" s="263"/>
      <c r="M768" s="268"/>
      <c r="N768" s="419" t="s">
        <v>81</v>
      </c>
      <c r="O768" s="425" t="s">
        <v>81</v>
      </c>
      <c r="P768" s="263"/>
      <c r="Q768" s="556">
        <v>5.0000000000000001E-3</v>
      </c>
      <c r="R768" s="553">
        <v>663.05</v>
      </c>
      <c r="S768" s="561"/>
      <c r="T768" s="429" t="s">
        <v>81</v>
      </c>
      <c r="U768" s="629">
        <v>1.5856999999999999</v>
      </c>
      <c r="V768" s="267"/>
      <c r="W768" s="267"/>
      <c r="X768" s="629">
        <v>0.14000000000000001</v>
      </c>
      <c r="Y768" s="440" t="s">
        <v>81</v>
      </c>
      <c r="Z768" s="459"/>
      <c r="AA768" s="472"/>
      <c r="AB768" s="523"/>
      <c r="AC768" s="538" t="s">
        <v>81</v>
      </c>
      <c r="AD768" s="523" t="s">
        <v>81</v>
      </c>
      <c r="AE768" s="523"/>
      <c r="AF768" s="2">
        <v>12000</v>
      </c>
    </row>
    <row r="769" spans="1:32" ht="15">
      <c r="A769" s="90"/>
      <c r="B769" s="241"/>
      <c r="C769" s="90"/>
      <c r="D769" s="105"/>
      <c r="E769" s="112"/>
      <c r="F769" s="90"/>
      <c r="G769" s="89"/>
      <c r="H769" s="89"/>
      <c r="I769" s="89"/>
      <c r="J769" s="105"/>
      <c r="K769" s="89"/>
      <c r="L769" s="90"/>
      <c r="M769" s="105"/>
      <c r="N769" s="106" t="s">
        <v>81</v>
      </c>
      <c r="O769" s="424" t="s">
        <v>81</v>
      </c>
      <c r="P769" s="89"/>
      <c r="Q769" s="556">
        <v>5.0000000000000001E-3</v>
      </c>
      <c r="R769" s="553">
        <v>208.8</v>
      </c>
      <c r="S769" s="90"/>
      <c r="T769" s="115" t="s">
        <v>81</v>
      </c>
      <c r="U769" s="629">
        <v>1.2080000000000002</v>
      </c>
      <c r="V769" s="90"/>
      <c r="W769" s="90"/>
      <c r="X769" s="629">
        <v>0.14000000000000001</v>
      </c>
      <c r="Y769" s="62" t="s">
        <v>81</v>
      </c>
      <c r="Z769" s="90"/>
      <c r="AA769" s="90"/>
      <c r="AB769" s="90"/>
      <c r="AC769" s="539" t="s">
        <v>81</v>
      </c>
      <c r="AD769" s="78" t="s">
        <v>81</v>
      </c>
      <c r="AE769" s="90"/>
      <c r="AF769" s="2" t="s">
        <v>81</v>
      </c>
    </row>
    <row r="770" spans="1:32" ht="30">
      <c r="A770" s="242">
        <v>12001</v>
      </c>
      <c r="B770" s="243"/>
      <c r="C770" s="243" t="s">
        <v>687</v>
      </c>
      <c r="D770" s="281" t="s">
        <v>24</v>
      </c>
      <c r="E770" s="271">
        <v>2800</v>
      </c>
      <c r="F770" s="287">
        <v>9.6999999999999993</v>
      </c>
      <c r="G770" s="290"/>
      <c r="H770" s="304">
        <v>8.6</v>
      </c>
      <c r="I770" s="304">
        <v>11.5</v>
      </c>
      <c r="J770" s="274">
        <v>50</v>
      </c>
      <c r="K770" s="275" t="s">
        <v>24</v>
      </c>
      <c r="L770" s="403">
        <v>15</v>
      </c>
      <c r="M770" s="394">
        <v>3000</v>
      </c>
      <c r="N770" s="420">
        <v>0.25</v>
      </c>
      <c r="O770" s="423">
        <v>4</v>
      </c>
      <c r="P770" s="403">
        <v>7</v>
      </c>
      <c r="Q770" s="556"/>
      <c r="R770" s="553" t="s">
        <v>81</v>
      </c>
      <c r="S770" s="84">
        <v>49</v>
      </c>
      <c r="T770" s="430">
        <v>253.39999999999998</v>
      </c>
      <c r="U770" s="629"/>
      <c r="V770" s="304">
        <v>3.7333333333333334</v>
      </c>
      <c r="W770" s="304"/>
      <c r="X770" s="629"/>
      <c r="Y770" s="439">
        <v>3.7333333333333334</v>
      </c>
      <c r="Z770" s="460">
        <v>9.6814666666666653</v>
      </c>
      <c r="AA770" s="484"/>
      <c r="AB770" s="524"/>
      <c r="AC770" s="540">
        <v>5.6000000000000005</v>
      </c>
      <c r="AD770" s="524" t="s">
        <v>82</v>
      </c>
      <c r="AE770" s="524">
        <v>0</v>
      </c>
      <c r="AF770" s="2">
        <v>12001</v>
      </c>
    </row>
    <row r="771" spans="1:32" ht="30">
      <c r="A771" s="12">
        <v>12002</v>
      </c>
      <c r="B771" s="244"/>
      <c r="C771" s="244" t="s">
        <v>688</v>
      </c>
      <c r="D771" s="125" t="s">
        <v>24</v>
      </c>
      <c r="E771" s="112">
        <v>3200</v>
      </c>
      <c r="F771" s="216">
        <v>10.5</v>
      </c>
      <c r="G771" s="130"/>
      <c r="H771" s="114">
        <v>9.4</v>
      </c>
      <c r="I771" s="114">
        <v>12.9</v>
      </c>
      <c r="J771" s="269">
        <v>50</v>
      </c>
      <c r="K771" s="5" t="s">
        <v>24</v>
      </c>
      <c r="L771" s="85">
        <v>15</v>
      </c>
      <c r="M771" s="395">
        <v>3000</v>
      </c>
      <c r="N771" s="106">
        <v>0.25</v>
      </c>
      <c r="O771" s="424">
        <v>3.6</v>
      </c>
      <c r="P771" s="85">
        <v>9</v>
      </c>
      <c r="Q771" s="554"/>
      <c r="R771" s="553" t="s">
        <v>81</v>
      </c>
      <c r="S771" s="59">
        <v>63</v>
      </c>
      <c r="T771" s="115">
        <v>296.60000000000002</v>
      </c>
      <c r="U771" s="616"/>
      <c r="V771" s="114">
        <v>3.84</v>
      </c>
      <c r="W771" s="114"/>
      <c r="X771" s="615"/>
      <c r="Y771" s="62">
        <v>3.84</v>
      </c>
      <c r="Z771" s="116">
        <v>10.749200000000002</v>
      </c>
      <c r="AA771" s="163"/>
      <c r="AB771" s="78"/>
      <c r="AC771" s="539">
        <v>6.4</v>
      </c>
      <c r="AD771" s="78" t="s">
        <v>82</v>
      </c>
      <c r="AE771" s="78">
        <v>0</v>
      </c>
      <c r="AF771" s="2">
        <v>12002</v>
      </c>
    </row>
    <row r="772" spans="1:32" ht="30">
      <c r="A772" s="242">
        <v>12004</v>
      </c>
      <c r="B772" s="243"/>
      <c r="C772" s="243" t="s">
        <v>689</v>
      </c>
      <c r="D772" s="332">
        <v>1</v>
      </c>
      <c r="E772" s="271">
        <v>3100</v>
      </c>
      <c r="F772" s="287">
        <v>9.6999999999999993</v>
      </c>
      <c r="G772" s="333">
        <v>9.6999999999999993</v>
      </c>
      <c r="H772" s="594">
        <v>8.5</v>
      </c>
      <c r="I772" s="594">
        <v>12</v>
      </c>
      <c r="J772" s="274">
        <v>50</v>
      </c>
      <c r="K772" s="275" t="s">
        <v>24</v>
      </c>
      <c r="L772" s="403">
        <v>12</v>
      </c>
      <c r="M772" s="394">
        <v>3000</v>
      </c>
      <c r="N772" s="420">
        <v>0.25</v>
      </c>
      <c r="O772" s="423">
        <v>2.35</v>
      </c>
      <c r="P772" s="403">
        <v>8</v>
      </c>
      <c r="Q772" s="554"/>
      <c r="R772" s="553" t="s">
        <v>81</v>
      </c>
      <c r="S772" s="84">
        <v>56</v>
      </c>
      <c r="T772" s="430">
        <v>321.04999999999995</v>
      </c>
      <c r="U772" s="616"/>
      <c r="V772" s="304">
        <v>2.4283333333333337</v>
      </c>
      <c r="W772" s="304"/>
      <c r="X772" s="615"/>
      <c r="Y772" s="439">
        <v>2.4283333333333337</v>
      </c>
      <c r="Z772" s="460">
        <v>9.7342666666666684</v>
      </c>
      <c r="AA772" s="490">
        <v>9.7342666666666684</v>
      </c>
      <c r="AB772" s="524"/>
      <c r="AC772" s="540">
        <v>6.2</v>
      </c>
      <c r="AD772" s="524" t="s">
        <v>82</v>
      </c>
      <c r="AE772" s="524">
        <v>0</v>
      </c>
      <c r="AF772" s="2">
        <v>12004</v>
      </c>
    </row>
    <row r="773" spans="1:32" ht="45">
      <c r="A773" s="12">
        <v>12005</v>
      </c>
      <c r="B773" s="244"/>
      <c r="C773" s="244" t="s">
        <v>690</v>
      </c>
      <c r="D773" s="154">
        <v>3</v>
      </c>
      <c r="E773" s="112">
        <v>7900</v>
      </c>
      <c r="F773" s="216">
        <v>17</v>
      </c>
      <c r="G773" s="155">
        <v>5.7</v>
      </c>
      <c r="H773" s="156">
        <v>5</v>
      </c>
      <c r="I773" s="156">
        <v>7</v>
      </c>
      <c r="J773" s="269">
        <v>80</v>
      </c>
      <c r="K773" s="5" t="s">
        <v>24</v>
      </c>
      <c r="L773" s="85">
        <v>12</v>
      </c>
      <c r="M773" s="395">
        <v>3000</v>
      </c>
      <c r="N773" s="106">
        <v>0.25</v>
      </c>
      <c r="O773" s="424">
        <v>2.0499999999999998</v>
      </c>
      <c r="P773" s="85">
        <v>17</v>
      </c>
      <c r="Q773" s="552"/>
      <c r="R773" s="553" t="s">
        <v>81</v>
      </c>
      <c r="S773" s="59">
        <v>119</v>
      </c>
      <c r="T773" s="115">
        <v>794.44999999999993</v>
      </c>
      <c r="U773" s="614"/>
      <c r="V773" s="114">
        <v>5.3983333333333325</v>
      </c>
      <c r="W773" s="114"/>
      <c r="X773" s="614"/>
      <c r="Y773" s="62">
        <v>5.3983333333333325</v>
      </c>
      <c r="Z773" s="116">
        <v>16.861854166666667</v>
      </c>
      <c r="AA773" s="491">
        <v>5.620618055555556</v>
      </c>
      <c r="AB773" s="78"/>
      <c r="AC773" s="539">
        <v>15.8</v>
      </c>
      <c r="AD773" s="78" t="s">
        <v>82</v>
      </c>
      <c r="AE773" s="78">
        <v>0</v>
      </c>
      <c r="AF773" s="2">
        <v>12005</v>
      </c>
    </row>
    <row r="774" spans="1:32" ht="45">
      <c r="A774" s="242">
        <v>12006</v>
      </c>
      <c r="B774" s="243"/>
      <c r="C774" s="243" t="s">
        <v>691</v>
      </c>
      <c r="D774" s="332">
        <v>3</v>
      </c>
      <c r="E774" s="271">
        <v>4000</v>
      </c>
      <c r="F774" s="287">
        <v>9.1999999999999993</v>
      </c>
      <c r="G774" s="333">
        <v>3.1</v>
      </c>
      <c r="H774" s="594">
        <v>3</v>
      </c>
      <c r="I774" s="594">
        <v>3.5</v>
      </c>
      <c r="J774" s="274">
        <v>80</v>
      </c>
      <c r="K774" s="275" t="s">
        <v>24</v>
      </c>
      <c r="L774" s="403">
        <v>12</v>
      </c>
      <c r="M774" s="394">
        <v>3000</v>
      </c>
      <c r="N774" s="420">
        <v>0.25</v>
      </c>
      <c r="O774" s="423">
        <v>3.1</v>
      </c>
      <c r="P774" s="403">
        <v>0</v>
      </c>
      <c r="Q774" s="555"/>
      <c r="R774" s="553" t="s">
        <v>81</v>
      </c>
      <c r="S774" s="84">
        <v>0</v>
      </c>
      <c r="T774" s="430">
        <v>342</v>
      </c>
      <c r="U774" s="555"/>
      <c r="V774" s="304">
        <v>4.1333333333333329</v>
      </c>
      <c r="W774" s="304"/>
      <c r="X774" s="555"/>
      <c r="Y774" s="439">
        <v>4.1333333333333329</v>
      </c>
      <c r="Z774" s="460">
        <v>9.2491666666666674</v>
      </c>
      <c r="AA774" s="490">
        <v>3.0830555555555557</v>
      </c>
      <c r="AB774" s="524"/>
      <c r="AC774" s="540">
        <v>8</v>
      </c>
      <c r="AD774" s="524" t="s">
        <v>82</v>
      </c>
      <c r="AE774" s="524">
        <v>0</v>
      </c>
      <c r="AF774" s="2">
        <v>12006</v>
      </c>
    </row>
    <row r="775" spans="1:32" ht="45">
      <c r="A775" s="12">
        <v>12007</v>
      </c>
      <c r="B775" s="244"/>
      <c r="C775" s="244" t="s">
        <v>692</v>
      </c>
      <c r="D775" s="154">
        <v>4</v>
      </c>
      <c r="E775" s="112">
        <v>15500</v>
      </c>
      <c r="F775" s="216">
        <v>28</v>
      </c>
      <c r="G775" s="155">
        <v>7</v>
      </c>
      <c r="H775" s="156">
        <v>6</v>
      </c>
      <c r="I775" s="156">
        <v>8.5</v>
      </c>
      <c r="J775" s="269">
        <v>80</v>
      </c>
      <c r="K775" s="5" t="s">
        <v>24</v>
      </c>
      <c r="L775" s="85">
        <v>12</v>
      </c>
      <c r="M775" s="395">
        <v>3000</v>
      </c>
      <c r="N775" s="106">
        <v>0.25</v>
      </c>
      <c r="O775" s="424">
        <v>1.25</v>
      </c>
      <c r="P775" s="85">
        <v>26</v>
      </c>
      <c r="Q775" s="554">
        <v>0.1</v>
      </c>
      <c r="R775" s="553">
        <v>223.5</v>
      </c>
      <c r="S775" s="59">
        <v>182</v>
      </c>
      <c r="T775" s="115">
        <v>1507.25</v>
      </c>
      <c r="U775" s="615">
        <v>5.57</v>
      </c>
      <c r="V775" s="114">
        <v>6.4583333333333339</v>
      </c>
      <c r="W775" s="114"/>
      <c r="X775" s="615">
        <v>2.8000000000000003</v>
      </c>
      <c r="Y775" s="62">
        <v>6.4583333333333339</v>
      </c>
      <c r="Z775" s="116">
        <v>27.828854166666666</v>
      </c>
      <c r="AA775" s="491">
        <v>6.9572135416666665</v>
      </c>
      <c r="AB775" s="78"/>
      <c r="AC775" s="539">
        <v>31</v>
      </c>
      <c r="AD775" s="78" t="s">
        <v>82</v>
      </c>
      <c r="AE775" s="78">
        <v>0</v>
      </c>
      <c r="AF775" s="2">
        <v>12007</v>
      </c>
    </row>
    <row r="776" spans="1:32" ht="45">
      <c r="A776" s="242">
        <v>12008</v>
      </c>
      <c r="B776" s="243"/>
      <c r="C776" s="243" t="s">
        <v>693</v>
      </c>
      <c r="D776" s="332">
        <v>4</v>
      </c>
      <c r="E776" s="271">
        <v>18000</v>
      </c>
      <c r="F776" s="287">
        <v>35</v>
      </c>
      <c r="G776" s="333">
        <v>8.8000000000000007</v>
      </c>
      <c r="H776" s="594">
        <v>7.5</v>
      </c>
      <c r="I776" s="594">
        <v>11</v>
      </c>
      <c r="J776" s="274">
        <v>80</v>
      </c>
      <c r="K776" s="275">
        <v>50</v>
      </c>
      <c r="L776" s="403">
        <v>12</v>
      </c>
      <c r="M776" s="394">
        <v>3000</v>
      </c>
      <c r="N776" s="420">
        <v>0.25</v>
      </c>
      <c r="O776" s="423">
        <v>1</v>
      </c>
      <c r="P776" s="403">
        <v>26</v>
      </c>
      <c r="Q776" s="554">
        <v>0.1</v>
      </c>
      <c r="R776" s="553">
        <v>238.4</v>
      </c>
      <c r="S776" s="84">
        <v>182</v>
      </c>
      <c r="T776" s="430">
        <v>1721</v>
      </c>
      <c r="U776" s="615">
        <v>6.1559999999999988</v>
      </c>
      <c r="V776" s="304">
        <v>6</v>
      </c>
      <c r="W776" s="304">
        <v>4.4749999999999996</v>
      </c>
      <c r="X776" s="615">
        <v>2.8000000000000003</v>
      </c>
      <c r="Y776" s="439">
        <v>10.475</v>
      </c>
      <c r="Z776" s="460">
        <v>35.186250000000001</v>
      </c>
      <c r="AA776" s="490">
        <v>8.7965625000000003</v>
      </c>
      <c r="AB776" s="526">
        <v>10</v>
      </c>
      <c r="AC776" s="540">
        <v>36</v>
      </c>
      <c r="AD776" s="524" t="s">
        <v>82</v>
      </c>
      <c r="AE776" s="524">
        <v>2</v>
      </c>
      <c r="AF776" s="2">
        <v>12008</v>
      </c>
    </row>
    <row r="777" spans="1:32" ht="30">
      <c r="A777" s="12">
        <v>12009</v>
      </c>
      <c r="B777" s="244" t="s">
        <v>83</v>
      </c>
      <c r="C777" s="244" t="s">
        <v>694</v>
      </c>
      <c r="D777" s="154"/>
      <c r="E777" s="112">
        <v>4000</v>
      </c>
      <c r="F777" s="120"/>
      <c r="G777" s="229">
        <v>4.8</v>
      </c>
      <c r="H777" s="156"/>
      <c r="I777" s="156">
        <v>5.3</v>
      </c>
      <c r="J777" s="336">
        <v>400</v>
      </c>
      <c r="K777" s="5" t="s">
        <v>24</v>
      </c>
      <c r="L777" s="85">
        <v>12</v>
      </c>
      <c r="M777" s="410">
        <v>7000</v>
      </c>
      <c r="N777" s="106">
        <v>0.1</v>
      </c>
      <c r="O777" s="424">
        <v>1.95</v>
      </c>
      <c r="P777" s="85">
        <v>10</v>
      </c>
      <c r="Q777" s="554">
        <v>0.05</v>
      </c>
      <c r="R777" s="553">
        <v>287.10000000000002</v>
      </c>
      <c r="S777" s="59">
        <v>70</v>
      </c>
      <c r="T777" s="115">
        <v>454.8</v>
      </c>
      <c r="U777" s="615">
        <v>6.9940000000000007</v>
      </c>
      <c r="V777" s="156">
        <v>1.1142857142857141</v>
      </c>
      <c r="W777" s="114">
        <v>2.15</v>
      </c>
      <c r="X777" s="615">
        <v>1.4000000000000001</v>
      </c>
      <c r="Y777" s="70">
        <v>3.2642857142857142</v>
      </c>
      <c r="Z777" s="116"/>
      <c r="AA777" s="491">
        <v>4.8414142857142863</v>
      </c>
      <c r="AB777" s="78"/>
      <c r="AC777" s="539">
        <v>8</v>
      </c>
      <c r="AD777" s="78" t="s">
        <v>69</v>
      </c>
      <c r="AE777" s="78">
        <v>0</v>
      </c>
      <c r="AF777" s="2">
        <v>12009</v>
      </c>
    </row>
    <row r="778" spans="1:32" ht="15">
      <c r="A778" s="242">
        <v>12010</v>
      </c>
      <c r="B778" s="243"/>
      <c r="C778" s="243" t="s">
        <v>695</v>
      </c>
      <c r="D778" s="332">
        <v>3</v>
      </c>
      <c r="E778" s="271">
        <v>19060.599999999999</v>
      </c>
      <c r="F778" s="287">
        <v>23</v>
      </c>
      <c r="G778" s="333">
        <v>7.7</v>
      </c>
      <c r="H778" s="594">
        <v>6.5</v>
      </c>
      <c r="I778" s="594">
        <v>9.5</v>
      </c>
      <c r="J778" s="274">
        <v>120</v>
      </c>
      <c r="K778" s="275" t="s">
        <v>24</v>
      </c>
      <c r="L778" s="403">
        <v>12</v>
      </c>
      <c r="M778" s="394">
        <v>3000</v>
      </c>
      <c r="N778" s="420">
        <v>0.25</v>
      </c>
      <c r="O778" s="423">
        <v>1.05</v>
      </c>
      <c r="P778" s="403">
        <v>18</v>
      </c>
      <c r="Q778" s="554">
        <v>0.1</v>
      </c>
      <c r="R778" s="553">
        <v>704.7</v>
      </c>
      <c r="S778" s="84">
        <v>126</v>
      </c>
      <c r="T778" s="430">
        <v>1755.6813</v>
      </c>
      <c r="U778" s="615">
        <v>10.498750000000001</v>
      </c>
      <c r="V778" s="304">
        <v>6.6712100000000003</v>
      </c>
      <c r="W778" s="304"/>
      <c r="X778" s="615">
        <v>2.8000000000000003</v>
      </c>
      <c r="Y778" s="439">
        <v>6.6712100000000003</v>
      </c>
      <c r="Z778" s="460">
        <v>23.432076250000001</v>
      </c>
      <c r="AA778" s="490">
        <v>7.8106920833333335</v>
      </c>
      <c r="AB778" s="524"/>
      <c r="AC778" s="540">
        <v>38.121199999999995</v>
      </c>
      <c r="AD778" s="524" t="s">
        <v>82</v>
      </c>
      <c r="AE778" s="524">
        <v>0</v>
      </c>
      <c r="AF778" s="2">
        <v>12010</v>
      </c>
    </row>
    <row r="779" spans="1:32" ht="30">
      <c r="A779" s="12">
        <v>12011</v>
      </c>
      <c r="B779" s="244"/>
      <c r="C779" s="244" t="s">
        <v>696</v>
      </c>
      <c r="D779" s="154">
        <v>3</v>
      </c>
      <c r="E779" s="112">
        <v>5100</v>
      </c>
      <c r="F779" s="216">
        <v>7.1</v>
      </c>
      <c r="G779" s="155">
        <v>2.4</v>
      </c>
      <c r="H779" s="156">
        <v>2</v>
      </c>
      <c r="I779" s="156">
        <v>3</v>
      </c>
      <c r="J779" s="269">
        <v>120</v>
      </c>
      <c r="K779" s="5" t="s">
        <v>24</v>
      </c>
      <c r="L779" s="85">
        <v>12</v>
      </c>
      <c r="M779" s="395">
        <v>3000</v>
      </c>
      <c r="N779" s="106">
        <v>0.25</v>
      </c>
      <c r="O779" s="424">
        <v>1.3</v>
      </c>
      <c r="P779" s="85">
        <v>11</v>
      </c>
      <c r="Q779" s="554">
        <v>0.1</v>
      </c>
      <c r="R779" s="553">
        <v>339.3</v>
      </c>
      <c r="S779" s="59">
        <v>77</v>
      </c>
      <c r="T779" s="115">
        <v>513.04999999999995</v>
      </c>
      <c r="U779" s="615">
        <v>4.3387500000000001</v>
      </c>
      <c r="V779" s="114">
        <v>2.21</v>
      </c>
      <c r="W779" s="114"/>
      <c r="X779" s="615">
        <v>2.8000000000000003</v>
      </c>
      <c r="Y779" s="62">
        <v>2.21</v>
      </c>
      <c r="Z779" s="116">
        <v>7.1339583333333341</v>
      </c>
      <c r="AA779" s="491">
        <v>2.3779861111111114</v>
      </c>
      <c r="AB779" s="78"/>
      <c r="AC779" s="539">
        <v>10.200000000000001</v>
      </c>
      <c r="AD779" s="78" t="s">
        <v>82</v>
      </c>
      <c r="AE779" s="78">
        <v>0</v>
      </c>
      <c r="AF779" s="2">
        <v>12011</v>
      </c>
    </row>
    <row r="780" spans="1:32" ht="30">
      <c r="A780" s="242">
        <v>12012</v>
      </c>
      <c r="B780" s="243"/>
      <c r="C780" s="243" t="s">
        <v>697</v>
      </c>
      <c r="D780" s="281" t="s">
        <v>24</v>
      </c>
      <c r="E780" s="271">
        <v>5900</v>
      </c>
      <c r="F780" s="287">
        <v>18</v>
      </c>
      <c r="G780" s="290"/>
      <c r="H780" s="304"/>
      <c r="I780" s="304"/>
      <c r="J780" s="274">
        <v>40</v>
      </c>
      <c r="K780" s="275" t="s">
        <v>24</v>
      </c>
      <c r="L780" s="403">
        <v>15</v>
      </c>
      <c r="M780" s="394">
        <v>2000</v>
      </c>
      <c r="N780" s="420">
        <v>0.25</v>
      </c>
      <c r="O780" s="423">
        <v>1.45</v>
      </c>
      <c r="P780" s="403">
        <v>7</v>
      </c>
      <c r="Q780" s="554">
        <v>0.05</v>
      </c>
      <c r="R780" s="553">
        <v>1261.5</v>
      </c>
      <c r="S780" s="84">
        <v>49</v>
      </c>
      <c r="T780" s="430">
        <v>479.7</v>
      </c>
      <c r="U780" s="615">
        <v>18.40625</v>
      </c>
      <c r="V780" s="304">
        <v>4.2774999999999999</v>
      </c>
      <c r="W780" s="304"/>
      <c r="X780" s="615">
        <v>1.4000000000000001</v>
      </c>
      <c r="Y780" s="439">
        <v>4.2774999999999999</v>
      </c>
      <c r="Z780" s="460">
        <v>17.897000000000002</v>
      </c>
      <c r="AA780" s="484"/>
      <c r="AB780" s="524"/>
      <c r="AC780" s="540">
        <v>11.8</v>
      </c>
      <c r="AD780" s="524" t="s">
        <v>82</v>
      </c>
      <c r="AE780" s="524">
        <v>0</v>
      </c>
      <c r="AF780" s="2">
        <v>12012</v>
      </c>
    </row>
    <row r="781" spans="1:32" ht="15">
      <c r="A781" s="90"/>
      <c r="B781" s="241"/>
      <c r="C781" s="90"/>
      <c r="D781" s="111"/>
      <c r="E781" s="112"/>
      <c r="F781" s="120"/>
      <c r="G781" s="89"/>
      <c r="H781" s="114"/>
      <c r="I781" s="114"/>
      <c r="J781" s="269"/>
      <c r="K781" s="89"/>
      <c r="L781" s="90"/>
      <c r="M781" s="269"/>
      <c r="N781" s="106" t="s">
        <v>81</v>
      </c>
      <c r="O781" s="424" t="s">
        <v>81</v>
      </c>
      <c r="P781" s="89"/>
      <c r="Q781" s="554">
        <v>0.05</v>
      </c>
      <c r="R781" s="553">
        <v>1609.5</v>
      </c>
      <c r="S781" s="59"/>
      <c r="T781" s="115" t="s">
        <v>81</v>
      </c>
      <c r="U781" s="615">
        <v>22.856249999999999</v>
      </c>
      <c r="V781" s="114"/>
      <c r="W781" s="114"/>
      <c r="X781" s="615">
        <v>1.4000000000000001</v>
      </c>
      <c r="Y781" s="62" t="s">
        <v>81</v>
      </c>
      <c r="Z781" s="116"/>
      <c r="AA781" s="463"/>
      <c r="AB781" s="90"/>
      <c r="AC781" s="539" t="s">
        <v>81</v>
      </c>
      <c r="AD781" s="78" t="s">
        <v>81</v>
      </c>
      <c r="AE781" s="78"/>
      <c r="AF781" s="2" t="s">
        <v>81</v>
      </c>
    </row>
    <row r="782" spans="1:32" ht="28.5">
      <c r="A782" s="238">
        <v>12020</v>
      </c>
      <c r="B782" s="239"/>
      <c r="C782" s="240" t="s">
        <v>698</v>
      </c>
      <c r="D782" s="263"/>
      <c r="E782" s="264"/>
      <c r="F782" s="265"/>
      <c r="G782" s="266"/>
      <c r="H782" s="267"/>
      <c r="I782" s="267"/>
      <c r="J782" s="268"/>
      <c r="K782" s="268"/>
      <c r="L782" s="263"/>
      <c r="M782" s="268"/>
      <c r="N782" s="419" t="s">
        <v>81</v>
      </c>
      <c r="O782" s="425" t="s">
        <v>81</v>
      </c>
      <c r="P782" s="263"/>
      <c r="Q782" s="554">
        <v>0.02</v>
      </c>
      <c r="R782" s="553">
        <v>399.34000000000003</v>
      </c>
      <c r="S782" s="561"/>
      <c r="T782" s="429" t="s">
        <v>81</v>
      </c>
      <c r="U782" s="621">
        <v>1.1938500000000001</v>
      </c>
      <c r="V782" s="267"/>
      <c r="W782" s="267"/>
      <c r="X782" s="621">
        <v>0.56000000000000005</v>
      </c>
      <c r="Y782" s="440" t="s">
        <v>81</v>
      </c>
      <c r="Z782" s="459"/>
      <c r="AA782" s="472"/>
      <c r="AB782" s="523"/>
      <c r="AC782" s="538" t="s">
        <v>81</v>
      </c>
      <c r="AD782" s="523" t="s">
        <v>81</v>
      </c>
      <c r="AE782" s="523"/>
      <c r="AF782" s="2">
        <v>12020</v>
      </c>
    </row>
    <row r="783" spans="1:32" ht="15">
      <c r="A783" s="90"/>
      <c r="B783" s="241"/>
      <c r="C783" s="90"/>
      <c r="D783" s="111"/>
      <c r="E783" s="112"/>
      <c r="F783" s="120"/>
      <c r="G783" s="89"/>
      <c r="H783" s="114"/>
      <c r="I783" s="114"/>
      <c r="J783" s="269"/>
      <c r="K783" s="89"/>
      <c r="L783" s="90"/>
      <c r="M783" s="269"/>
      <c r="N783" s="106" t="s">
        <v>81</v>
      </c>
      <c r="O783" s="424" t="s">
        <v>81</v>
      </c>
      <c r="P783" s="89"/>
      <c r="Q783" s="554">
        <v>6.7000000000000004E-2</v>
      </c>
      <c r="R783" s="553">
        <v>1607.8818000000001</v>
      </c>
      <c r="S783" s="59"/>
      <c r="T783" s="115" t="s">
        <v>81</v>
      </c>
      <c r="U783" s="615">
        <v>14.757038333333334</v>
      </c>
      <c r="V783" s="114"/>
      <c r="W783" s="114"/>
      <c r="X783" s="615">
        <v>1.8760000000000001</v>
      </c>
      <c r="Y783" s="62" t="s">
        <v>81</v>
      </c>
      <c r="Z783" s="116"/>
      <c r="AA783" s="463"/>
      <c r="AB783" s="90"/>
      <c r="AC783" s="539" t="s">
        <v>81</v>
      </c>
      <c r="AD783" s="78" t="s">
        <v>81</v>
      </c>
      <c r="AE783" s="78"/>
      <c r="AF783" s="2" t="s">
        <v>81</v>
      </c>
    </row>
    <row r="784" spans="1:32" ht="45">
      <c r="A784" s="12">
        <v>12022</v>
      </c>
      <c r="B784" s="244"/>
      <c r="C784" s="244" t="s">
        <v>699</v>
      </c>
      <c r="D784" s="125" t="s">
        <v>24</v>
      </c>
      <c r="E784" s="112">
        <v>8400</v>
      </c>
      <c r="F784" s="216">
        <v>9.5</v>
      </c>
      <c r="G784" s="130"/>
      <c r="H784" s="114">
        <v>8</v>
      </c>
      <c r="I784" s="114">
        <v>12</v>
      </c>
      <c r="J784" s="269">
        <v>125</v>
      </c>
      <c r="K784" s="5" t="s">
        <v>24</v>
      </c>
      <c r="L784" s="85">
        <v>12</v>
      </c>
      <c r="M784" s="395">
        <v>5000</v>
      </c>
      <c r="N784" s="106">
        <v>0.25</v>
      </c>
      <c r="O784" s="424">
        <v>1.45</v>
      </c>
      <c r="P784" s="85">
        <v>10</v>
      </c>
      <c r="Q784" s="554">
        <v>0.02</v>
      </c>
      <c r="R784" s="553">
        <v>452.4</v>
      </c>
      <c r="S784" s="59">
        <v>70</v>
      </c>
      <c r="T784" s="115">
        <v>788.19999999999993</v>
      </c>
      <c r="U784" s="615">
        <v>4.4983333333333331</v>
      </c>
      <c r="V784" s="114">
        <v>2.4359999999999999</v>
      </c>
      <c r="W784" s="114"/>
      <c r="X784" s="615">
        <v>0.56000000000000005</v>
      </c>
      <c r="Y784" s="62">
        <v>2.4359999999999999</v>
      </c>
      <c r="Z784" s="116">
        <v>9.6157599999999981</v>
      </c>
      <c r="AA784" s="163"/>
      <c r="AB784" s="78"/>
      <c r="AC784" s="539">
        <v>16.8</v>
      </c>
      <c r="AD784" s="78" t="s">
        <v>82</v>
      </c>
      <c r="AE784" s="78">
        <v>0</v>
      </c>
      <c r="AF784" s="2">
        <v>12022</v>
      </c>
    </row>
    <row r="785" spans="1:32" ht="45">
      <c r="A785" s="242">
        <v>12023</v>
      </c>
      <c r="B785" s="243"/>
      <c r="C785" s="243" t="s">
        <v>700</v>
      </c>
      <c r="D785" s="281" t="s">
        <v>24</v>
      </c>
      <c r="E785" s="271">
        <v>15500</v>
      </c>
      <c r="F785" s="287">
        <v>12</v>
      </c>
      <c r="G785" s="290"/>
      <c r="H785" s="304">
        <v>10.5</v>
      </c>
      <c r="I785" s="304">
        <v>15</v>
      </c>
      <c r="J785" s="274">
        <v>175</v>
      </c>
      <c r="K785" s="275" t="s">
        <v>24</v>
      </c>
      <c r="L785" s="403">
        <v>12</v>
      </c>
      <c r="M785" s="394">
        <v>6000</v>
      </c>
      <c r="N785" s="420">
        <v>0.25</v>
      </c>
      <c r="O785" s="423">
        <v>1.2</v>
      </c>
      <c r="P785" s="403">
        <v>11</v>
      </c>
      <c r="Q785" s="554">
        <v>0.05</v>
      </c>
      <c r="R785" s="553">
        <v>439.55</v>
      </c>
      <c r="S785" s="84">
        <v>77</v>
      </c>
      <c r="T785" s="430">
        <v>1402.25</v>
      </c>
      <c r="U785" s="615">
        <v>12.508750000000001</v>
      </c>
      <c r="V785" s="304">
        <v>3.1</v>
      </c>
      <c r="W785" s="304"/>
      <c r="X785" s="615">
        <v>1.4000000000000001</v>
      </c>
      <c r="Y785" s="439">
        <v>3.1</v>
      </c>
      <c r="Z785" s="460">
        <v>12.224142857142859</v>
      </c>
      <c r="AA785" s="484"/>
      <c r="AB785" s="524"/>
      <c r="AC785" s="540">
        <v>31</v>
      </c>
      <c r="AD785" s="524" t="s">
        <v>82</v>
      </c>
      <c r="AE785" s="524">
        <v>0</v>
      </c>
      <c r="AF785" s="2">
        <v>12023</v>
      </c>
    </row>
    <row r="786" spans="1:32" ht="45">
      <c r="A786" s="12">
        <v>12033</v>
      </c>
      <c r="B786" s="244"/>
      <c r="C786" s="244" t="s">
        <v>701</v>
      </c>
      <c r="D786" s="125" t="s">
        <v>24</v>
      </c>
      <c r="E786" s="112">
        <v>19000</v>
      </c>
      <c r="F786" s="216">
        <v>13</v>
      </c>
      <c r="G786" s="130"/>
      <c r="H786" s="114">
        <v>11</v>
      </c>
      <c r="I786" s="114">
        <v>16</v>
      </c>
      <c r="J786" s="269">
        <v>200</v>
      </c>
      <c r="K786" s="5" t="s">
        <v>24</v>
      </c>
      <c r="L786" s="85">
        <v>12</v>
      </c>
      <c r="M786" s="395">
        <v>7000</v>
      </c>
      <c r="N786" s="106">
        <v>0.25</v>
      </c>
      <c r="O786" s="424">
        <v>1.2</v>
      </c>
      <c r="P786" s="85">
        <v>12</v>
      </c>
      <c r="Q786" s="554"/>
      <c r="R786" s="553" t="s">
        <v>81</v>
      </c>
      <c r="S786" s="59">
        <v>84</v>
      </c>
      <c r="T786" s="115">
        <v>1708.5</v>
      </c>
      <c r="U786" s="615"/>
      <c r="V786" s="114">
        <v>3.2571428571428571</v>
      </c>
      <c r="W786" s="114"/>
      <c r="X786" s="615"/>
      <c r="Y786" s="62">
        <v>3.2571428571428571</v>
      </c>
      <c r="Z786" s="116">
        <v>12.979607142857143</v>
      </c>
      <c r="AA786" s="163"/>
      <c r="AB786" s="78"/>
      <c r="AC786" s="539">
        <v>38</v>
      </c>
      <c r="AD786" s="78" t="s">
        <v>82</v>
      </c>
      <c r="AE786" s="78">
        <v>0</v>
      </c>
      <c r="AF786" s="2">
        <v>12033</v>
      </c>
    </row>
    <row r="787" spans="1:32" ht="45">
      <c r="A787" s="242">
        <v>12034</v>
      </c>
      <c r="B787" s="243"/>
      <c r="C787" s="243" t="s">
        <v>702</v>
      </c>
      <c r="D787" s="281" t="s">
        <v>24</v>
      </c>
      <c r="E787" s="271">
        <v>25000</v>
      </c>
      <c r="F787" s="287">
        <v>14</v>
      </c>
      <c r="G787" s="290"/>
      <c r="H787" s="304">
        <v>12</v>
      </c>
      <c r="I787" s="304">
        <v>17</v>
      </c>
      <c r="J787" s="274">
        <v>250</v>
      </c>
      <c r="K787" s="275" t="s">
        <v>24</v>
      </c>
      <c r="L787" s="403">
        <v>12</v>
      </c>
      <c r="M787" s="394">
        <v>8000</v>
      </c>
      <c r="N787" s="420">
        <v>0.25</v>
      </c>
      <c r="O787" s="423">
        <v>1.1499999999999999</v>
      </c>
      <c r="P787" s="403">
        <v>15</v>
      </c>
      <c r="Q787" s="552"/>
      <c r="R787" s="553" t="s">
        <v>81</v>
      </c>
      <c r="S787" s="84">
        <v>105</v>
      </c>
      <c r="T787" s="430">
        <v>2242.5</v>
      </c>
      <c r="U787" s="614"/>
      <c r="V787" s="304">
        <v>3.5937499999999996</v>
      </c>
      <c r="W787" s="304"/>
      <c r="X787" s="614"/>
      <c r="Y787" s="439">
        <v>3.5937499999999996</v>
      </c>
      <c r="Z787" s="460">
        <v>13.820125000000003</v>
      </c>
      <c r="AA787" s="484"/>
      <c r="AB787" s="524"/>
      <c r="AC787" s="540">
        <v>50</v>
      </c>
      <c r="AD787" s="524" t="s">
        <v>82</v>
      </c>
      <c r="AE787" s="524">
        <v>0</v>
      </c>
      <c r="AF787" s="2">
        <v>12034</v>
      </c>
    </row>
    <row r="788" spans="1:32" ht="15">
      <c r="A788" s="12">
        <v>12024</v>
      </c>
      <c r="B788" s="244"/>
      <c r="C788" s="244" t="s">
        <v>703</v>
      </c>
      <c r="D788" s="125" t="s">
        <v>24</v>
      </c>
      <c r="E788" s="112">
        <v>32000</v>
      </c>
      <c r="F788" s="216">
        <v>26</v>
      </c>
      <c r="G788" s="130"/>
      <c r="H788" s="114">
        <v>22</v>
      </c>
      <c r="I788" s="114">
        <v>31</v>
      </c>
      <c r="J788" s="269">
        <v>175</v>
      </c>
      <c r="K788" s="5" t="s">
        <v>24</v>
      </c>
      <c r="L788" s="85">
        <v>12</v>
      </c>
      <c r="M788" s="395">
        <v>5000</v>
      </c>
      <c r="N788" s="106">
        <v>0.25</v>
      </c>
      <c r="O788" s="424">
        <v>1.1000000000000001</v>
      </c>
      <c r="P788" s="85">
        <v>14</v>
      </c>
      <c r="Q788" s="554"/>
      <c r="R788" s="553" t="s">
        <v>81</v>
      </c>
      <c r="S788" s="59">
        <v>98</v>
      </c>
      <c r="T788" s="115">
        <v>2834</v>
      </c>
      <c r="U788" s="615"/>
      <c r="V788" s="114">
        <v>7.0400000000000009</v>
      </c>
      <c r="W788" s="114"/>
      <c r="X788" s="615"/>
      <c r="Y788" s="62">
        <v>7.0400000000000009</v>
      </c>
      <c r="Z788" s="116">
        <v>25.557714285714294</v>
      </c>
      <c r="AA788" s="163"/>
      <c r="AB788" s="78"/>
      <c r="AC788" s="539">
        <v>64</v>
      </c>
      <c r="AD788" s="78" t="s">
        <v>82</v>
      </c>
      <c r="AE788" s="78">
        <v>0</v>
      </c>
      <c r="AF788" s="2">
        <v>12024</v>
      </c>
    </row>
    <row r="789" spans="1:32" ht="30">
      <c r="A789" s="242">
        <v>12025</v>
      </c>
      <c r="B789" s="243"/>
      <c r="C789" s="243" t="s">
        <v>704</v>
      </c>
      <c r="D789" s="281" t="s">
        <v>24</v>
      </c>
      <c r="E789" s="271">
        <v>3500</v>
      </c>
      <c r="F789" s="287">
        <v>3.1</v>
      </c>
      <c r="G789" s="290"/>
      <c r="H789" s="304">
        <v>2.7</v>
      </c>
      <c r="I789" s="304">
        <v>3.8</v>
      </c>
      <c r="J789" s="274">
        <v>175</v>
      </c>
      <c r="K789" s="275" t="s">
        <v>24</v>
      </c>
      <c r="L789" s="403">
        <v>12</v>
      </c>
      <c r="M789" s="394">
        <v>3000</v>
      </c>
      <c r="N789" s="420">
        <v>0.1</v>
      </c>
      <c r="O789" s="423">
        <v>0.75</v>
      </c>
      <c r="P789" s="403">
        <v>1</v>
      </c>
      <c r="Q789" s="554">
        <v>3.3333000000000002E-2</v>
      </c>
      <c r="R789" s="553">
        <v>2044.5</v>
      </c>
      <c r="S789" s="84">
        <v>7</v>
      </c>
      <c r="T789" s="430">
        <v>343.7</v>
      </c>
      <c r="U789" s="615">
        <v>16.899999999999999</v>
      </c>
      <c r="V789" s="304">
        <v>0.875</v>
      </c>
      <c r="W789" s="304"/>
      <c r="X789" s="615">
        <v>0.93332400000000004</v>
      </c>
      <c r="Y789" s="439">
        <v>0.875</v>
      </c>
      <c r="Z789" s="460">
        <v>3.1229</v>
      </c>
      <c r="AA789" s="484"/>
      <c r="AB789" s="524"/>
      <c r="AC789" s="540">
        <v>7</v>
      </c>
      <c r="AD789" s="524" t="s">
        <v>82</v>
      </c>
      <c r="AE789" s="524">
        <v>0</v>
      </c>
      <c r="AF789" s="2">
        <v>12025</v>
      </c>
    </row>
    <row r="790" spans="1:32" ht="30">
      <c r="A790" s="12">
        <v>12026</v>
      </c>
      <c r="B790" s="244"/>
      <c r="C790" s="244" t="s">
        <v>705</v>
      </c>
      <c r="D790" s="125" t="s">
        <v>24</v>
      </c>
      <c r="E790" s="112">
        <v>5000</v>
      </c>
      <c r="F790" s="216">
        <v>4.2</v>
      </c>
      <c r="G790" s="130"/>
      <c r="H790" s="114">
        <v>3.6</v>
      </c>
      <c r="I790" s="114">
        <v>5.2</v>
      </c>
      <c r="J790" s="269">
        <v>175</v>
      </c>
      <c r="K790" s="5" t="s">
        <v>24</v>
      </c>
      <c r="L790" s="85">
        <v>12</v>
      </c>
      <c r="M790" s="395">
        <v>3000</v>
      </c>
      <c r="N790" s="106">
        <v>0.1</v>
      </c>
      <c r="O790" s="424">
        <v>0.6</v>
      </c>
      <c r="P790" s="85">
        <v>1</v>
      </c>
      <c r="Q790" s="554">
        <v>0.04</v>
      </c>
      <c r="R790" s="553">
        <v>765.6</v>
      </c>
      <c r="S790" s="59">
        <v>7</v>
      </c>
      <c r="T790" s="115">
        <v>488</v>
      </c>
      <c r="U790" s="615">
        <v>6.8256000000000006</v>
      </c>
      <c r="V790" s="114">
        <v>1</v>
      </c>
      <c r="W790" s="114"/>
      <c r="X790" s="615">
        <v>1.1200000000000001</v>
      </c>
      <c r="Y790" s="62">
        <v>1</v>
      </c>
      <c r="Z790" s="116">
        <v>4.1674285714285721</v>
      </c>
      <c r="AA790" s="163"/>
      <c r="AB790" s="78"/>
      <c r="AC790" s="539">
        <v>10</v>
      </c>
      <c r="AD790" s="78" t="s">
        <v>82</v>
      </c>
      <c r="AE790" s="78">
        <v>0</v>
      </c>
      <c r="AF790" s="2">
        <v>12026</v>
      </c>
    </row>
    <row r="791" spans="1:32" ht="30">
      <c r="A791" s="242">
        <v>12030</v>
      </c>
      <c r="B791" s="243"/>
      <c r="C791" s="243" t="s">
        <v>706</v>
      </c>
      <c r="D791" s="270"/>
      <c r="E791" s="271">
        <v>4200</v>
      </c>
      <c r="F791" s="287">
        <v>9.8000000000000007</v>
      </c>
      <c r="G791" s="381"/>
      <c r="H791" s="304">
        <v>8.3000000000000007</v>
      </c>
      <c r="I791" s="304">
        <v>12.2</v>
      </c>
      <c r="J791" s="274">
        <v>75</v>
      </c>
      <c r="K791" s="275"/>
      <c r="L791" s="403">
        <v>12</v>
      </c>
      <c r="M791" s="394">
        <v>5000</v>
      </c>
      <c r="N791" s="420">
        <v>0.25</v>
      </c>
      <c r="O791" s="423">
        <v>2.65</v>
      </c>
      <c r="P791" s="403">
        <v>20</v>
      </c>
      <c r="Q791" s="554">
        <v>0.04</v>
      </c>
      <c r="R791" s="553">
        <v>1435.5</v>
      </c>
      <c r="S791" s="604">
        <v>140</v>
      </c>
      <c r="T791" s="430">
        <v>499.09999999999997</v>
      </c>
      <c r="U791" s="615">
        <v>8.831428571428571</v>
      </c>
      <c r="V791" s="546">
        <v>2.226</v>
      </c>
      <c r="W791" s="546"/>
      <c r="X791" s="615">
        <v>1.1200000000000001</v>
      </c>
      <c r="Y791" s="439">
        <v>2.226</v>
      </c>
      <c r="Z791" s="470">
        <v>9.7687333333333335</v>
      </c>
      <c r="AA791" s="510"/>
      <c r="AB791" s="532"/>
      <c r="AC791" s="540">
        <v>8.4</v>
      </c>
      <c r="AD791" s="524" t="s">
        <v>82</v>
      </c>
      <c r="AE791" s="524">
        <v>0</v>
      </c>
      <c r="AF791" s="2">
        <v>12030</v>
      </c>
    </row>
    <row r="792" spans="1:32" ht="30">
      <c r="A792" s="12">
        <v>12031</v>
      </c>
      <c r="B792" s="244"/>
      <c r="C792" s="244" t="s">
        <v>707</v>
      </c>
      <c r="D792" s="125" t="s">
        <v>24</v>
      </c>
      <c r="E792" s="112">
        <v>4400</v>
      </c>
      <c r="F792" s="216">
        <v>10</v>
      </c>
      <c r="G792" s="130"/>
      <c r="H792" s="114">
        <v>8.3000000000000007</v>
      </c>
      <c r="I792" s="114">
        <v>12.7</v>
      </c>
      <c r="J792" s="269">
        <v>50</v>
      </c>
      <c r="K792" s="5" t="s">
        <v>24</v>
      </c>
      <c r="L792" s="85">
        <v>15</v>
      </c>
      <c r="M792" s="395">
        <v>4000</v>
      </c>
      <c r="N792" s="106">
        <v>0.25</v>
      </c>
      <c r="O792" s="424">
        <v>1.5</v>
      </c>
      <c r="P792" s="85">
        <v>7</v>
      </c>
      <c r="Q792" s="554">
        <v>3.3329999999999999E-2</v>
      </c>
      <c r="R792" s="553">
        <v>2871</v>
      </c>
      <c r="S792" s="59">
        <v>49</v>
      </c>
      <c r="T792" s="115">
        <v>370.20000000000005</v>
      </c>
      <c r="U792" s="615">
        <v>17.342857142857142</v>
      </c>
      <c r="V792" s="114">
        <v>1.6500000000000001</v>
      </c>
      <c r="W792" s="114"/>
      <c r="X792" s="615">
        <v>0.93323999999999996</v>
      </c>
      <c r="Y792" s="62">
        <v>1.6500000000000001</v>
      </c>
      <c r="Z792" s="116">
        <v>9.9594000000000005</v>
      </c>
      <c r="AA792" s="163"/>
      <c r="AB792" s="78"/>
      <c r="AC792" s="539">
        <v>8.8000000000000007</v>
      </c>
      <c r="AD792" s="78" t="s">
        <v>82</v>
      </c>
      <c r="AE792" s="78">
        <v>0</v>
      </c>
      <c r="AF792" s="2">
        <v>12031</v>
      </c>
    </row>
    <row r="793" spans="1:32" ht="15">
      <c r="A793" s="242">
        <v>12032</v>
      </c>
      <c r="B793" s="243"/>
      <c r="C793" s="243" t="s">
        <v>708</v>
      </c>
      <c r="D793" s="281" t="s">
        <v>24</v>
      </c>
      <c r="E793" s="271">
        <v>63000</v>
      </c>
      <c r="F793" s="287">
        <v>35</v>
      </c>
      <c r="G793" s="290"/>
      <c r="H793" s="304">
        <v>30</v>
      </c>
      <c r="I793" s="304">
        <v>45</v>
      </c>
      <c r="J793" s="274">
        <v>200</v>
      </c>
      <c r="K793" s="275" t="s">
        <v>24</v>
      </c>
      <c r="L793" s="403">
        <v>15</v>
      </c>
      <c r="M793" s="394">
        <v>6000</v>
      </c>
      <c r="N793" s="420">
        <v>0.25</v>
      </c>
      <c r="O793" s="423">
        <v>0.65</v>
      </c>
      <c r="P793" s="403">
        <v>67</v>
      </c>
      <c r="Q793" s="554">
        <v>0.02</v>
      </c>
      <c r="R793" s="553">
        <v>506.47999999999996</v>
      </c>
      <c r="S793" s="84">
        <v>469</v>
      </c>
      <c r="T793" s="430">
        <v>5068</v>
      </c>
      <c r="U793" s="615">
        <v>2.9935999999999998</v>
      </c>
      <c r="V793" s="304">
        <v>6.8250000000000002</v>
      </c>
      <c r="W793" s="304"/>
      <c r="X793" s="615">
        <v>0.56000000000000005</v>
      </c>
      <c r="Y793" s="439">
        <v>6.8250000000000002</v>
      </c>
      <c r="Z793" s="460">
        <v>35.381500000000003</v>
      </c>
      <c r="AA793" s="484"/>
      <c r="AB793" s="524"/>
      <c r="AC793" s="540">
        <v>126</v>
      </c>
      <c r="AD793" s="524" t="s">
        <v>82</v>
      </c>
      <c r="AE793" s="524">
        <v>0</v>
      </c>
      <c r="AF793" s="2">
        <v>12032</v>
      </c>
    </row>
    <row r="794" spans="1:32" ht="15">
      <c r="A794" s="90"/>
      <c r="B794" s="241"/>
      <c r="C794" s="90"/>
      <c r="D794" s="125"/>
      <c r="E794" s="112"/>
      <c r="F794" s="120"/>
      <c r="G794" s="130"/>
      <c r="H794" s="114"/>
      <c r="I794" s="114"/>
      <c r="J794" s="269"/>
      <c r="K794" s="89"/>
      <c r="L794" s="90"/>
      <c r="M794" s="395"/>
      <c r="N794" s="106" t="s">
        <v>81</v>
      </c>
      <c r="O794" s="424" t="s">
        <v>81</v>
      </c>
      <c r="P794" s="89"/>
      <c r="Q794" s="554">
        <v>0.02</v>
      </c>
      <c r="R794" s="553">
        <v>876.6</v>
      </c>
      <c r="S794" s="59"/>
      <c r="T794" s="115" t="s">
        <v>81</v>
      </c>
      <c r="U794" s="615">
        <v>5.1520000000000001</v>
      </c>
      <c r="V794" s="114"/>
      <c r="W794" s="114"/>
      <c r="X794" s="615">
        <v>0.56000000000000005</v>
      </c>
      <c r="Y794" s="62" t="s">
        <v>81</v>
      </c>
      <c r="Z794" s="116"/>
      <c r="AA794" s="163"/>
      <c r="AB794" s="90"/>
      <c r="AC794" s="539" t="s">
        <v>81</v>
      </c>
      <c r="AD794" s="78" t="s">
        <v>81</v>
      </c>
      <c r="AE794" s="78"/>
      <c r="AF794" s="2" t="s">
        <v>81</v>
      </c>
    </row>
    <row r="795" spans="1:32" ht="15">
      <c r="A795" s="238">
        <v>12040</v>
      </c>
      <c r="B795" s="239"/>
      <c r="C795" s="240" t="s">
        <v>709</v>
      </c>
      <c r="D795" s="263"/>
      <c r="E795" s="264"/>
      <c r="F795" s="265"/>
      <c r="G795" s="266"/>
      <c r="H795" s="267"/>
      <c r="I795" s="267"/>
      <c r="J795" s="268"/>
      <c r="K795" s="268"/>
      <c r="L795" s="263"/>
      <c r="M795" s="268"/>
      <c r="N795" s="419" t="s">
        <v>81</v>
      </c>
      <c r="O795" s="425" t="s">
        <v>81</v>
      </c>
      <c r="P795" s="263"/>
      <c r="Q795" s="554">
        <v>3.3329999999999999E-2</v>
      </c>
      <c r="R795" s="553">
        <v>6960</v>
      </c>
      <c r="S795" s="561"/>
      <c r="T795" s="429" t="s">
        <v>81</v>
      </c>
      <c r="U795" s="615">
        <v>24.176666666666666</v>
      </c>
      <c r="V795" s="267"/>
      <c r="W795" s="267"/>
      <c r="X795" s="615">
        <v>0.93323999999999996</v>
      </c>
      <c r="Y795" s="440" t="s">
        <v>81</v>
      </c>
      <c r="Z795" s="459"/>
      <c r="AA795" s="472"/>
      <c r="AB795" s="523"/>
      <c r="AC795" s="538" t="s">
        <v>81</v>
      </c>
      <c r="AD795" s="523" t="s">
        <v>81</v>
      </c>
      <c r="AE795" s="523"/>
      <c r="AF795" s="2">
        <v>12040</v>
      </c>
    </row>
    <row r="796" spans="1:32" ht="15">
      <c r="A796" s="90"/>
      <c r="B796" s="241"/>
      <c r="C796" s="90"/>
      <c r="D796" s="111"/>
      <c r="E796" s="112"/>
      <c r="F796" s="120"/>
      <c r="G796" s="89"/>
      <c r="H796" s="114"/>
      <c r="I796" s="114"/>
      <c r="J796" s="269"/>
      <c r="K796" s="89"/>
      <c r="L796" s="90"/>
      <c r="M796" s="269"/>
      <c r="N796" s="106" t="s">
        <v>81</v>
      </c>
      <c r="O796" s="424" t="s">
        <v>81</v>
      </c>
      <c r="P796" s="89"/>
      <c r="Q796" s="554">
        <v>3.3329999999999999E-2</v>
      </c>
      <c r="R796" s="553">
        <v>10616.6</v>
      </c>
      <c r="S796" s="59"/>
      <c r="T796" s="115" t="s">
        <v>81</v>
      </c>
      <c r="U796" s="615">
        <v>27.401500000000002</v>
      </c>
      <c r="V796" s="114"/>
      <c r="W796" s="114"/>
      <c r="X796" s="615">
        <v>0.93323999999999996</v>
      </c>
      <c r="Y796" s="62" t="s">
        <v>81</v>
      </c>
      <c r="Z796" s="116"/>
      <c r="AA796" s="463"/>
      <c r="AB796" s="90"/>
      <c r="AC796" s="539" t="s">
        <v>81</v>
      </c>
      <c r="AD796" s="78" t="s">
        <v>81</v>
      </c>
      <c r="AE796" s="78"/>
      <c r="AF796" s="2" t="s">
        <v>81</v>
      </c>
    </row>
    <row r="797" spans="1:32" ht="30">
      <c r="A797" s="242">
        <v>12041</v>
      </c>
      <c r="B797" s="243"/>
      <c r="C797" s="243" t="s">
        <v>710</v>
      </c>
      <c r="D797" s="281" t="s">
        <v>24</v>
      </c>
      <c r="E797" s="271">
        <v>26000</v>
      </c>
      <c r="F797" s="287">
        <v>34</v>
      </c>
      <c r="G797" s="290"/>
      <c r="H797" s="304">
        <v>30</v>
      </c>
      <c r="I797" s="304">
        <v>42</v>
      </c>
      <c r="J797" s="274">
        <v>120</v>
      </c>
      <c r="K797" s="275" t="s">
        <v>24</v>
      </c>
      <c r="L797" s="403">
        <v>12</v>
      </c>
      <c r="M797" s="394">
        <v>3000</v>
      </c>
      <c r="N797" s="420">
        <v>0.25</v>
      </c>
      <c r="O797" s="423">
        <v>1.3</v>
      </c>
      <c r="P797" s="403">
        <v>24</v>
      </c>
      <c r="Q797" s="554">
        <v>3.3329999999999999E-2</v>
      </c>
      <c r="R797" s="553">
        <v>17142.400000000001</v>
      </c>
      <c r="S797" s="84">
        <v>168</v>
      </c>
      <c r="T797" s="430">
        <v>2391</v>
      </c>
      <c r="U797" s="615">
        <v>44.348500000000001</v>
      </c>
      <c r="V797" s="304">
        <v>11.266666666666666</v>
      </c>
      <c r="W797" s="304"/>
      <c r="X797" s="615">
        <v>0.93323999999999996</v>
      </c>
      <c r="Y797" s="439">
        <v>11.266666666666666</v>
      </c>
      <c r="Z797" s="460">
        <v>34.310833333333335</v>
      </c>
      <c r="AA797" s="484"/>
      <c r="AB797" s="524"/>
      <c r="AC797" s="540">
        <v>52</v>
      </c>
      <c r="AD797" s="524" t="s">
        <v>82</v>
      </c>
      <c r="AE797" s="524">
        <v>0</v>
      </c>
      <c r="AF797" s="2">
        <v>12041</v>
      </c>
    </row>
    <row r="798" spans="1:32" ht="30">
      <c r="A798" s="12">
        <v>12042</v>
      </c>
      <c r="B798" s="244"/>
      <c r="C798" s="244" t="s">
        <v>711</v>
      </c>
      <c r="D798" s="125" t="s">
        <v>24</v>
      </c>
      <c r="E798" s="112">
        <v>31000</v>
      </c>
      <c r="F798" s="216">
        <v>40</v>
      </c>
      <c r="G798" s="130"/>
      <c r="H798" s="114">
        <v>35</v>
      </c>
      <c r="I798" s="114">
        <v>49</v>
      </c>
      <c r="J798" s="269">
        <v>120</v>
      </c>
      <c r="K798" s="5" t="s">
        <v>24</v>
      </c>
      <c r="L798" s="85">
        <v>12</v>
      </c>
      <c r="M798" s="395">
        <v>3000</v>
      </c>
      <c r="N798" s="106">
        <v>0.25</v>
      </c>
      <c r="O798" s="424">
        <v>1.25</v>
      </c>
      <c r="P798" s="85">
        <v>24</v>
      </c>
      <c r="Q798" s="554">
        <v>0.05</v>
      </c>
      <c r="R798" s="553">
        <v>374.1</v>
      </c>
      <c r="S798" s="59">
        <v>168</v>
      </c>
      <c r="T798" s="115">
        <v>2818.5</v>
      </c>
      <c r="U798" s="630">
        <v>6.969333333333334</v>
      </c>
      <c r="V798" s="114">
        <v>12.916666666666668</v>
      </c>
      <c r="W798" s="114"/>
      <c r="X798" s="630">
        <v>1.4000000000000001</v>
      </c>
      <c r="Y798" s="62">
        <v>12.916666666666668</v>
      </c>
      <c r="Z798" s="116">
        <v>40.044583333333335</v>
      </c>
      <c r="AA798" s="163"/>
      <c r="AB798" s="78"/>
      <c r="AC798" s="539">
        <v>62</v>
      </c>
      <c r="AD798" s="78" t="s">
        <v>82</v>
      </c>
      <c r="AE798" s="78">
        <v>0</v>
      </c>
      <c r="AF798" s="2">
        <v>12042</v>
      </c>
    </row>
    <row r="799" spans="1:32" ht="45">
      <c r="A799" s="242">
        <v>12043</v>
      </c>
      <c r="B799" s="243"/>
      <c r="C799" s="243" t="s">
        <v>712</v>
      </c>
      <c r="D799" s="324" t="s">
        <v>24</v>
      </c>
      <c r="E799" s="271">
        <v>66000</v>
      </c>
      <c r="F799" s="287">
        <v>57</v>
      </c>
      <c r="G799" s="290"/>
      <c r="H799" s="304">
        <v>49</v>
      </c>
      <c r="I799" s="304">
        <v>69</v>
      </c>
      <c r="J799" s="274">
        <v>175</v>
      </c>
      <c r="K799" s="275" t="s">
        <v>24</v>
      </c>
      <c r="L799" s="403">
        <v>12</v>
      </c>
      <c r="M799" s="394">
        <v>4000</v>
      </c>
      <c r="N799" s="420">
        <v>0.25</v>
      </c>
      <c r="O799" s="423">
        <v>1.05</v>
      </c>
      <c r="P799" s="403">
        <v>49</v>
      </c>
      <c r="Q799" s="554">
        <v>0.02</v>
      </c>
      <c r="R799" s="553">
        <v>320.35000000000002</v>
      </c>
      <c r="S799" s="84">
        <v>343</v>
      </c>
      <c r="T799" s="430">
        <v>5986</v>
      </c>
      <c r="U799" s="615">
        <v>7.5590000000000011</v>
      </c>
      <c r="V799" s="304">
        <v>17.324999999999999</v>
      </c>
      <c r="W799" s="304"/>
      <c r="X799" s="615">
        <v>0.56000000000000005</v>
      </c>
      <c r="Y799" s="439">
        <v>17.324999999999999</v>
      </c>
      <c r="Z799" s="460">
        <v>56.683785714285712</v>
      </c>
      <c r="AA799" s="484"/>
      <c r="AB799" s="524"/>
      <c r="AC799" s="540">
        <v>132</v>
      </c>
      <c r="AD799" s="524" t="s">
        <v>82</v>
      </c>
      <c r="AE799" s="524">
        <v>0</v>
      </c>
      <c r="AF799" s="2">
        <v>12043</v>
      </c>
    </row>
    <row r="800" spans="1:32" ht="15">
      <c r="A800" s="12"/>
      <c r="B800" s="244"/>
      <c r="C800" s="12"/>
      <c r="D800" s="68"/>
      <c r="E800" s="112"/>
      <c r="F800" s="120"/>
      <c r="G800" s="130"/>
      <c r="H800" s="114"/>
      <c r="I800" s="114"/>
      <c r="J800" s="269"/>
      <c r="K800" s="1"/>
      <c r="L800" s="85"/>
      <c r="M800" s="395"/>
      <c r="N800" s="106" t="s">
        <v>81</v>
      </c>
      <c r="O800" s="424" t="s">
        <v>81</v>
      </c>
      <c r="P800" s="85"/>
      <c r="Q800" s="554">
        <v>3.3329999999999999E-2</v>
      </c>
      <c r="R800" s="553">
        <v>4842.5</v>
      </c>
      <c r="S800" s="59"/>
      <c r="T800" s="115" t="s">
        <v>81</v>
      </c>
      <c r="U800" s="615">
        <v>27.2075</v>
      </c>
      <c r="V800" s="114"/>
      <c r="W800" s="114"/>
      <c r="X800" s="615">
        <v>0.93323999999999996</v>
      </c>
      <c r="Y800" s="62" t="s">
        <v>81</v>
      </c>
      <c r="Z800" s="116"/>
      <c r="AA800" s="495"/>
      <c r="AB800" s="78"/>
      <c r="AC800" s="539" t="s">
        <v>81</v>
      </c>
      <c r="AD800" s="78" t="s">
        <v>81</v>
      </c>
      <c r="AE800" s="78"/>
      <c r="AF800" s="2" t="s">
        <v>81</v>
      </c>
    </row>
    <row r="801" spans="1:32" ht="15">
      <c r="A801" s="238">
        <v>12050</v>
      </c>
      <c r="B801" s="239"/>
      <c r="C801" s="240" t="s">
        <v>713</v>
      </c>
      <c r="D801" s="268"/>
      <c r="E801" s="264"/>
      <c r="F801" s="265"/>
      <c r="G801" s="266"/>
      <c r="H801" s="267"/>
      <c r="I801" s="267"/>
      <c r="J801" s="268"/>
      <c r="K801" s="268"/>
      <c r="L801" s="263"/>
      <c r="M801" s="268"/>
      <c r="N801" s="419" t="s">
        <v>81</v>
      </c>
      <c r="O801" s="425" t="s">
        <v>81</v>
      </c>
      <c r="P801" s="263"/>
      <c r="Q801" s="554"/>
      <c r="R801" s="553" t="s">
        <v>81</v>
      </c>
      <c r="S801" s="561"/>
      <c r="T801" s="429" t="s">
        <v>81</v>
      </c>
      <c r="U801" s="615"/>
      <c r="V801" s="267"/>
      <c r="W801" s="267"/>
      <c r="X801" s="615"/>
      <c r="Y801" s="440" t="s">
        <v>81</v>
      </c>
      <c r="Z801" s="459"/>
      <c r="AA801" s="472"/>
      <c r="AB801" s="523"/>
      <c r="AC801" s="538" t="s">
        <v>81</v>
      </c>
      <c r="AD801" s="523" t="s">
        <v>81</v>
      </c>
      <c r="AE801" s="523"/>
      <c r="AF801" s="2">
        <v>12050</v>
      </c>
    </row>
    <row r="802" spans="1:32" ht="15">
      <c r="A802" s="90"/>
      <c r="B802" s="241"/>
      <c r="C802" s="254"/>
      <c r="D802" s="105"/>
      <c r="E802" s="112"/>
      <c r="F802" s="90"/>
      <c r="G802" s="89"/>
      <c r="H802" s="89"/>
      <c r="I802" s="89"/>
      <c r="J802" s="105"/>
      <c r="K802" s="89"/>
      <c r="L802" s="90"/>
      <c r="M802" s="105"/>
      <c r="N802" s="106" t="s">
        <v>81</v>
      </c>
      <c r="O802" s="424" t="s">
        <v>81</v>
      </c>
      <c r="P802" s="89"/>
      <c r="Q802" s="552"/>
      <c r="R802" s="553" t="s">
        <v>81</v>
      </c>
      <c r="S802" s="59"/>
      <c r="T802" s="115" t="s">
        <v>81</v>
      </c>
      <c r="U802" s="614"/>
      <c r="V802" s="90"/>
      <c r="W802" s="90"/>
      <c r="X802" s="614"/>
      <c r="Y802" s="62" t="s">
        <v>81</v>
      </c>
      <c r="Z802" s="463"/>
      <c r="AA802" s="463"/>
      <c r="AB802" s="90"/>
      <c r="AC802" s="539" t="s">
        <v>81</v>
      </c>
      <c r="AD802" s="78" t="s">
        <v>81</v>
      </c>
      <c r="AE802" s="78"/>
      <c r="AF802" s="2" t="s">
        <v>81</v>
      </c>
    </row>
    <row r="803" spans="1:32" ht="30">
      <c r="A803" s="242">
        <v>12051</v>
      </c>
      <c r="B803" s="243"/>
      <c r="C803" s="243" t="s">
        <v>714</v>
      </c>
      <c r="D803" s="324"/>
      <c r="E803" s="271">
        <v>37000</v>
      </c>
      <c r="F803" s="287">
        <v>57</v>
      </c>
      <c r="G803" s="301"/>
      <c r="H803" s="304">
        <v>48</v>
      </c>
      <c r="I803" s="304">
        <v>72</v>
      </c>
      <c r="J803" s="274">
        <v>80</v>
      </c>
      <c r="K803" s="275" t="s">
        <v>24</v>
      </c>
      <c r="L803" s="403">
        <v>12</v>
      </c>
      <c r="M803" s="394">
        <v>4000</v>
      </c>
      <c r="N803" s="420">
        <v>0.25</v>
      </c>
      <c r="O803" s="423">
        <v>1.1499999999999999</v>
      </c>
      <c r="P803" s="403">
        <v>20</v>
      </c>
      <c r="Q803" s="554"/>
      <c r="R803" s="553" t="s">
        <v>81</v>
      </c>
      <c r="S803" s="84">
        <v>140</v>
      </c>
      <c r="T803" s="430">
        <v>3303.5</v>
      </c>
      <c r="U803" s="615"/>
      <c r="V803" s="304">
        <v>10.637499999999999</v>
      </c>
      <c r="W803" s="304"/>
      <c r="X803" s="615"/>
      <c r="Y803" s="439">
        <v>10.637499999999999</v>
      </c>
      <c r="Z803" s="460">
        <v>57.124375000000008</v>
      </c>
      <c r="AA803" s="475"/>
      <c r="AB803" s="524"/>
      <c r="AC803" s="540">
        <v>74</v>
      </c>
      <c r="AD803" s="524" t="s">
        <v>82</v>
      </c>
      <c r="AE803" s="524">
        <v>0</v>
      </c>
      <c r="AF803" s="2">
        <v>12051</v>
      </c>
    </row>
    <row r="804" spans="1:32" ht="15">
      <c r="A804" s="12">
        <v>12053</v>
      </c>
      <c r="B804" s="244"/>
      <c r="C804" s="244" t="s">
        <v>715</v>
      </c>
      <c r="D804" s="68" t="s">
        <v>24</v>
      </c>
      <c r="E804" s="112">
        <v>42000</v>
      </c>
      <c r="F804" s="216">
        <v>54</v>
      </c>
      <c r="G804" s="130"/>
      <c r="H804" s="114">
        <v>46</v>
      </c>
      <c r="I804" s="114">
        <v>68</v>
      </c>
      <c r="J804" s="269">
        <v>100</v>
      </c>
      <c r="K804" s="5" t="s">
        <v>24</v>
      </c>
      <c r="L804" s="85">
        <v>12</v>
      </c>
      <c r="M804" s="395">
        <v>4000</v>
      </c>
      <c r="N804" s="106">
        <v>0.25</v>
      </c>
      <c r="O804" s="424">
        <v>1.1000000000000001</v>
      </c>
      <c r="P804" s="85">
        <v>21</v>
      </c>
      <c r="Q804" s="554">
        <v>0.1</v>
      </c>
      <c r="R804" s="553">
        <v>2523</v>
      </c>
      <c r="S804" s="59">
        <v>147</v>
      </c>
      <c r="T804" s="115">
        <v>3738</v>
      </c>
      <c r="U804" s="615">
        <v>22.908333333333335</v>
      </c>
      <c r="V804" s="114">
        <v>11.55</v>
      </c>
      <c r="W804" s="114"/>
      <c r="X804" s="615">
        <v>2.8000000000000003</v>
      </c>
      <c r="Y804" s="62">
        <v>11.55</v>
      </c>
      <c r="Z804" s="116">
        <v>53.823000000000015</v>
      </c>
      <c r="AA804" s="163"/>
      <c r="AB804" s="78"/>
      <c r="AC804" s="539">
        <v>84</v>
      </c>
      <c r="AD804" s="78" t="s">
        <v>82</v>
      </c>
      <c r="AE804" s="78">
        <v>0</v>
      </c>
      <c r="AF804" s="2">
        <v>12053</v>
      </c>
    </row>
    <row r="805" spans="1:32" ht="30">
      <c r="A805" s="242">
        <v>12055</v>
      </c>
      <c r="B805" s="243"/>
      <c r="C805" s="243" t="s">
        <v>716</v>
      </c>
      <c r="D805" s="324" t="s">
        <v>24</v>
      </c>
      <c r="E805" s="271">
        <v>5400</v>
      </c>
      <c r="F805" s="287">
        <v>7.8</v>
      </c>
      <c r="G805" s="290"/>
      <c r="H805" s="304">
        <v>7</v>
      </c>
      <c r="I805" s="304">
        <v>8.9</v>
      </c>
      <c r="J805" s="274">
        <v>175</v>
      </c>
      <c r="K805" s="275" t="s">
        <v>24</v>
      </c>
      <c r="L805" s="403">
        <v>12</v>
      </c>
      <c r="M805" s="394">
        <v>4000</v>
      </c>
      <c r="N805" s="420">
        <v>0.25</v>
      </c>
      <c r="O805" s="423">
        <v>2.85</v>
      </c>
      <c r="P805" s="403">
        <v>14</v>
      </c>
      <c r="Q805" s="554">
        <v>0.1</v>
      </c>
      <c r="R805" s="553">
        <v>2871</v>
      </c>
      <c r="S805" s="84">
        <v>98</v>
      </c>
      <c r="T805" s="430">
        <v>559.70000000000005</v>
      </c>
      <c r="U805" s="615">
        <v>25.875</v>
      </c>
      <c r="V805" s="304">
        <v>3.8475000000000006</v>
      </c>
      <c r="W805" s="304"/>
      <c r="X805" s="615">
        <v>2.8000000000000003</v>
      </c>
      <c r="Y805" s="439">
        <v>3.8475000000000006</v>
      </c>
      <c r="Z805" s="460">
        <v>7.750364285714288</v>
      </c>
      <c r="AA805" s="484"/>
      <c r="AB805" s="524"/>
      <c r="AC805" s="540">
        <v>10.8</v>
      </c>
      <c r="AD805" s="524" t="s">
        <v>82</v>
      </c>
      <c r="AE805" s="524">
        <v>0</v>
      </c>
      <c r="AF805" s="2">
        <v>12055</v>
      </c>
    </row>
    <row r="806" spans="1:32" ht="15">
      <c r="A806" s="90"/>
      <c r="B806" s="241"/>
      <c r="C806" s="90"/>
      <c r="D806" s="105"/>
      <c r="E806" s="112"/>
      <c r="F806" s="90"/>
      <c r="G806" s="89"/>
      <c r="H806" s="89"/>
      <c r="I806" s="89"/>
      <c r="J806" s="105"/>
      <c r="K806" s="89"/>
      <c r="L806" s="90"/>
      <c r="M806" s="105"/>
      <c r="N806" s="106" t="s">
        <v>81</v>
      </c>
      <c r="O806" s="424" t="s">
        <v>81</v>
      </c>
      <c r="P806" s="89"/>
      <c r="Q806" s="554">
        <v>0.05</v>
      </c>
      <c r="R806" s="553">
        <v>6090</v>
      </c>
      <c r="S806" s="90"/>
      <c r="T806" s="115" t="s">
        <v>81</v>
      </c>
      <c r="U806" s="615">
        <v>37.56</v>
      </c>
      <c r="V806" s="90"/>
      <c r="W806" s="90"/>
      <c r="X806" s="615">
        <v>1.4000000000000001</v>
      </c>
      <c r="Y806" s="62" t="s">
        <v>81</v>
      </c>
      <c r="Z806" s="90"/>
      <c r="AA806" s="90"/>
      <c r="AB806" s="90"/>
      <c r="AC806" s="539" t="s">
        <v>81</v>
      </c>
      <c r="AD806" s="78" t="s">
        <v>81</v>
      </c>
      <c r="AE806" s="90"/>
      <c r="AF806" s="2" t="s">
        <v>81</v>
      </c>
    </row>
    <row r="807" spans="1:32" ht="15">
      <c r="A807" s="238">
        <v>12070</v>
      </c>
      <c r="B807" s="239"/>
      <c r="C807" s="240" t="s">
        <v>717</v>
      </c>
      <c r="D807" s="268"/>
      <c r="E807" s="264"/>
      <c r="F807" s="265"/>
      <c r="G807" s="266"/>
      <c r="H807" s="267"/>
      <c r="I807" s="267"/>
      <c r="J807" s="268"/>
      <c r="K807" s="268"/>
      <c r="L807" s="263"/>
      <c r="M807" s="268"/>
      <c r="N807" s="419" t="s">
        <v>81</v>
      </c>
      <c r="O807" s="425" t="s">
        <v>81</v>
      </c>
      <c r="P807" s="263"/>
      <c r="Q807" s="554"/>
      <c r="R807" s="553" t="s">
        <v>81</v>
      </c>
      <c r="S807" s="561"/>
      <c r="T807" s="429" t="s">
        <v>81</v>
      </c>
      <c r="U807" s="615"/>
      <c r="V807" s="267"/>
      <c r="W807" s="267"/>
      <c r="X807" s="615"/>
      <c r="Y807" s="440" t="s">
        <v>81</v>
      </c>
      <c r="Z807" s="459"/>
      <c r="AA807" s="472"/>
      <c r="AB807" s="523"/>
      <c r="AC807" s="538" t="s">
        <v>81</v>
      </c>
      <c r="AD807" s="523" t="s">
        <v>81</v>
      </c>
      <c r="AE807" s="523"/>
      <c r="AF807" s="2">
        <v>12070</v>
      </c>
    </row>
    <row r="808" spans="1:32" ht="15">
      <c r="A808" s="90"/>
      <c r="B808" s="241"/>
      <c r="C808" s="90"/>
      <c r="D808" s="105"/>
      <c r="E808" s="112"/>
      <c r="F808" s="90"/>
      <c r="G808" s="89"/>
      <c r="H808" s="89"/>
      <c r="I808" s="89"/>
      <c r="J808" s="105"/>
      <c r="K808" s="89"/>
      <c r="L808" s="90"/>
      <c r="M808" s="105"/>
      <c r="N808" s="106" t="s">
        <v>81</v>
      </c>
      <c r="O808" s="424" t="s">
        <v>81</v>
      </c>
      <c r="P808" s="89"/>
      <c r="Q808" s="552"/>
      <c r="R808" s="553" t="s">
        <v>81</v>
      </c>
      <c r="S808" s="90"/>
      <c r="T808" s="115" t="s">
        <v>81</v>
      </c>
      <c r="U808" s="614"/>
      <c r="V808" s="90"/>
      <c r="W808" s="90"/>
      <c r="X808" s="614"/>
      <c r="Y808" s="62" t="s">
        <v>81</v>
      </c>
      <c r="Z808" s="90"/>
      <c r="AA808" s="90"/>
      <c r="AB808" s="90"/>
      <c r="AC808" s="539" t="s">
        <v>81</v>
      </c>
      <c r="AD808" s="78" t="s">
        <v>81</v>
      </c>
      <c r="AE808" s="90"/>
      <c r="AF808" s="2" t="s">
        <v>81</v>
      </c>
    </row>
    <row r="809" spans="1:32" ht="45">
      <c r="A809" s="242">
        <v>12071</v>
      </c>
      <c r="B809" s="243"/>
      <c r="C809" s="243" t="s">
        <v>718</v>
      </c>
      <c r="D809" s="382">
        <v>25</v>
      </c>
      <c r="E809" s="271">
        <v>45000</v>
      </c>
      <c r="F809" s="282">
        <v>47</v>
      </c>
      <c r="G809" s="290"/>
      <c r="H809" s="304">
        <v>43</v>
      </c>
      <c r="I809" s="304">
        <v>54</v>
      </c>
      <c r="J809" s="274">
        <v>250</v>
      </c>
      <c r="K809" s="275">
        <v>75</v>
      </c>
      <c r="L809" s="403">
        <v>12</v>
      </c>
      <c r="M809" s="394">
        <v>4000</v>
      </c>
      <c r="N809" s="420">
        <v>0.1</v>
      </c>
      <c r="O809" s="423">
        <v>1.1000000000000001</v>
      </c>
      <c r="P809" s="403">
        <v>78</v>
      </c>
      <c r="Q809" s="555"/>
      <c r="R809" s="553" t="s">
        <v>81</v>
      </c>
      <c r="S809" s="84">
        <v>546</v>
      </c>
      <c r="T809" s="430">
        <v>4875</v>
      </c>
      <c r="U809" s="555"/>
      <c r="V809" s="304">
        <v>12.375000000000002</v>
      </c>
      <c r="W809" s="304">
        <v>10.74375</v>
      </c>
      <c r="X809" s="555"/>
      <c r="Y809" s="439">
        <v>23.118750000000002</v>
      </c>
      <c r="Z809" s="460">
        <v>46.880625000000009</v>
      </c>
      <c r="AA809" s="484"/>
      <c r="AB809" s="524"/>
      <c r="AC809" s="540">
        <v>90</v>
      </c>
      <c r="AD809" s="524" t="s">
        <v>82</v>
      </c>
      <c r="AE809" s="524">
        <v>1</v>
      </c>
      <c r="AF809" s="2">
        <v>12071</v>
      </c>
    </row>
    <row r="810" spans="1:32" ht="30">
      <c r="A810" s="12">
        <v>12072</v>
      </c>
      <c r="B810" s="244"/>
      <c r="C810" s="244" t="s">
        <v>719</v>
      </c>
      <c r="D810" s="68" t="s">
        <v>24</v>
      </c>
      <c r="E810" s="112">
        <v>5300</v>
      </c>
      <c r="F810" s="120">
        <v>7.6</v>
      </c>
      <c r="G810" s="130"/>
      <c r="H810" s="114">
        <v>6.6</v>
      </c>
      <c r="I810" s="114">
        <v>9.4</v>
      </c>
      <c r="J810" s="269">
        <v>120</v>
      </c>
      <c r="K810" s="5" t="s">
        <v>24</v>
      </c>
      <c r="L810" s="85">
        <v>10</v>
      </c>
      <c r="M810" s="395">
        <v>3000</v>
      </c>
      <c r="N810" s="106">
        <v>0.25</v>
      </c>
      <c r="O810" s="424">
        <v>1.25</v>
      </c>
      <c r="P810" s="85">
        <v>7</v>
      </c>
      <c r="Q810" s="554">
        <v>0.05</v>
      </c>
      <c r="R810" s="553">
        <v>3211.8224999999998</v>
      </c>
      <c r="S810" s="59">
        <v>49</v>
      </c>
      <c r="T810" s="115">
        <v>568.4</v>
      </c>
      <c r="U810" s="615">
        <v>42.820718749999997</v>
      </c>
      <c r="V810" s="114">
        <v>2.208333333333333</v>
      </c>
      <c r="W810" s="114"/>
      <c r="X810" s="615">
        <v>1.4000000000000001</v>
      </c>
      <c r="Y810" s="62">
        <v>2.208333333333333</v>
      </c>
      <c r="Z810" s="116">
        <v>7.6395</v>
      </c>
      <c r="AA810" s="163"/>
      <c r="AB810" s="78"/>
      <c r="AC810" s="539">
        <v>10.6</v>
      </c>
      <c r="AD810" s="78" t="s">
        <v>82</v>
      </c>
      <c r="AE810" s="78">
        <v>0</v>
      </c>
      <c r="AF810" s="2">
        <v>12072</v>
      </c>
    </row>
    <row r="811" spans="1:32" ht="15">
      <c r="A811" s="90"/>
      <c r="B811" s="241"/>
      <c r="C811" s="90"/>
      <c r="D811" s="105"/>
      <c r="E811" s="112"/>
      <c r="F811" s="90"/>
      <c r="G811" s="89"/>
      <c r="H811" s="89"/>
      <c r="I811" s="89"/>
      <c r="J811" s="105"/>
      <c r="K811" s="89"/>
      <c r="L811" s="90"/>
      <c r="M811" s="105"/>
      <c r="N811" s="106" t="s">
        <v>81</v>
      </c>
      <c r="O811" s="424" t="s">
        <v>81</v>
      </c>
      <c r="P811" s="89"/>
      <c r="Q811" s="554">
        <v>0.1</v>
      </c>
      <c r="R811" s="553">
        <v>1492.5</v>
      </c>
      <c r="S811" s="90"/>
      <c r="T811" s="115" t="s">
        <v>81</v>
      </c>
      <c r="U811" s="615">
        <v>20.53125</v>
      </c>
      <c r="V811" s="90"/>
      <c r="W811" s="90"/>
      <c r="X811" s="615">
        <v>2.8000000000000003</v>
      </c>
      <c r="Y811" s="62" t="s">
        <v>81</v>
      </c>
      <c r="Z811" s="90"/>
      <c r="AA811" s="90"/>
      <c r="AB811" s="90"/>
      <c r="AC811" s="539" t="s">
        <v>81</v>
      </c>
      <c r="AD811" s="78" t="s">
        <v>81</v>
      </c>
      <c r="AE811" s="90"/>
      <c r="AF811" s="2" t="s">
        <v>81</v>
      </c>
    </row>
    <row r="812" spans="1:32" ht="42.75">
      <c r="A812" s="249"/>
      <c r="B812" s="250"/>
      <c r="C812" s="251" t="s">
        <v>720</v>
      </c>
      <c r="D812" s="320"/>
      <c r="E812" s="295"/>
      <c r="F812" s="296"/>
      <c r="G812" s="371"/>
      <c r="H812" s="298"/>
      <c r="I812" s="298"/>
      <c r="J812" s="299"/>
      <c r="K812" s="300"/>
      <c r="L812" s="406"/>
      <c r="M812" s="299"/>
      <c r="N812" s="421" t="s">
        <v>81</v>
      </c>
      <c r="O812" s="426" t="s">
        <v>81</v>
      </c>
      <c r="P812" s="406"/>
      <c r="Q812" s="554">
        <v>0.05</v>
      </c>
      <c r="R812" s="553">
        <v>3828</v>
      </c>
      <c r="S812" s="563"/>
      <c r="T812" s="432" t="s">
        <v>81</v>
      </c>
      <c r="U812" s="615">
        <v>40.630000000000003</v>
      </c>
      <c r="V812" s="322"/>
      <c r="W812" s="298"/>
      <c r="X812" s="615">
        <v>1.4000000000000001</v>
      </c>
      <c r="Y812" s="443" t="s">
        <v>81</v>
      </c>
      <c r="Z812" s="464"/>
      <c r="AA812" s="505"/>
      <c r="AB812" s="528"/>
      <c r="AC812" s="542" t="s">
        <v>81</v>
      </c>
      <c r="AD812" s="528" t="s">
        <v>81</v>
      </c>
      <c r="AE812" s="528"/>
      <c r="AF812" s="2" t="s">
        <v>81</v>
      </c>
    </row>
    <row r="813" spans="1:32" ht="15">
      <c r="A813" s="90"/>
      <c r="B813" s="241"/>
      <c r="C813" s="90"/>
      <c r="D813" s="125"/>
      <c r="E813" s="112"/>
      <c r="F813" s="120"/>
      <c r="G813" s="130"/>
      <c r="H813" s="114"/>
      <c r="I813" s="114"/>
      <c r="J813" s="269"/>
      <c r="K813" s="89"/>
      <c r="L813" s="90"/>
      <c r="M813" s="269"/>
      <c r="N813" s="106" t="s">
        <v>81</v>
      </c>
      <c r="O813" s="424" t="s">
        <v>81</v>
      </c>
      <c r="P813" s="89"/>
      <c r="Q813" s="554">
        <v>0.05</v>
      </c>
      <c r="R813" s="553">
        <v>748.2</v>
      </c>
      <c r="S813" s="59"/>
      <c r="T813" s="115" t="s">
        <v>81</v>
      </c>
      <c r="U813" s="615">
        <v>7.1950000000000012</v>
      </c>
      <c r="V813" s="127"/>
      <c r="W813" s="114"/>
      <c r="X813" s="615">
        <v>1.4000000000000001</v>
      </c>
      <c r="Y813" s="62" t="s">
        <v>81</v>
      </c>
      <c r="Z813" s="116"/>
      <c r="AA813" s="163"/>
      <c r="AB813" s="90"/>
      <c r="AC813" s="539" t="s">
        <v>81</v>
      </c>
      <c r="AD813" s="78" t="s">
        <v>81</v>
      </c>
      <c r="AE813" s="78"/>
      <c r="AF813" s="2" t="s">
        <v>81</v>
      </c>
    </row>
    <row r="814" spans="1:32" ht="15">
      <c r="A814" s="238">
        <v>13000</v>
      </c>
      <c r="B814" s="239"/>
      <c r="C814" s="240" t="s">
        <v>721</v>
      </c>
      <c r="D814" s="263"/>
      <c r="E814" s="264"/>
      <c r="F814" s="265"/>
      <c r="G814" s="266"/>
      <c r="H814" s="267"/>
      <c r="I814" s="267"/>
      <c r="J814" s="268"/>
      <c r="K814" s="268"/>
      <c r="L814" s="263"/>
      <c r="M814" s="268"/>
      <c r="N814" s="419" t="s">
        <v>81</v>
      </c>
      <c r="O814" s="425" t="s">
        <v>81</v>
      </c>
      <c r="P814" s="263"/>
      <c r="Q814" s="554">
        <v>0.1</v>
      </c>
      <c r="R814" s="553">
        <v>469.8</v>
      </c>
      <c r="S814" s="561"/>
      <c r="T814" s="429" t="s">
        <v>81</v>
      </c>
      <c r="U814" s="615">
        <v>3.3062857142857136</v>
      </c>
      <c r="V814" s="267"/>
      <c r="W814" s="267"/>
      <c r="X814" s="615">
        <v>2.8000000000000003</v>
      </c>
      <c r="Y814" s="440" t="s">
        <v>81</v>
      </c>
      <c r="Z814" s="459"/>
      <c r="AA814" s="472"/>
      <c r="AB814" s="523"/>
      <c r="AC814" s="538" t="s">
        <v>81</v>
      </c>
      <c r="AD814" s="523" t="s">
        <v>81</v>
      </c>
      <c r="AE814" s="523"/>
      <c r="AF814" s="2">
        <v>13000</v>
      </c>
    </row>
    <row r="815" spans="1:32" ht="15">
      <c r="A815" s="90"/>
      <c r="B815" s="241"/>
      <c r="C815" s="90"/>
      <c r="D815" s="111"/>
      <c r="E815" s="112"/>
      <c r="F815" s="113"/>
      <c r="G815" s="89"/>
      <c r="H815" s="114"/>
      <c r="I815" s="114"/>
      <c r="J815" s="269"/>
      <c r="K815" s="89"/>
      <c r="L815" s="90"/>
      <c r="M815" s="269"/>
      <c r="N815" s="106" t="s">
        <v>81</v>
      </c>
      <c r="O815" s="424" t="s">
        <v>81</v>
      </c>
      <c r="P815" s="89"/>
      <c r="Q815" s="555"/>
      <c r="R815" s="553" t="s">
        <v>81</v>
      </c>
      <c r="S815" s="59"/>
      <c r="T815" s="115" t="s">
        <v>81</v>
      </c>
      <c r="U815" s="555"/>
      <c r="V815" s="114"/>
      <c r="W815" s="114"/>
      <c r="X815" s="555"/>
      <c r="Y815" s="62" t="s">
        <v>81</v>
      </c>
      <c r="Z815" s="116"/>
      <c r="AA815" s="463"/>
      <c r="AB815" s="90"/>
      <c r="AC815" s="539" t="s">
        <v>81</v>
      </c>
      <c r="AD815" s="78" t="s">
        <v>81</v>
      </c>
      <c r="AE815" s="78"/>
      <c r="AF815" s="2" t="s">
        <v>81</v>
      </c>
    </row>
    <row r="816" spans="1:32" ht="45">
      <c r="A816" s="242">
        <v>13001</v>
      </c>
      <c r="B816" s="243"/>
      <c r="C816" s="243" t="s">
        <v>722</v>
      </c>
      <c r="D816" s="281">
        <v>80</v>
      </c>
      <c r="E816" s="271">
        <v>9500</v>
      </c>
      <c r="F816" s="282">
        <v>24</v>
      </c>
      <c r="G816" s="302">
        <v>30</v>
      </c>
      <c r="H816" s="325">
        <v>26</v>
      </c>
      <c r="I816" s="347">
        <v>37</v>
      </c>
      <c r="J816" s="284">
        <v>60</v>
      </c>
      <c r="K816" s="275" t="s">
        <v>24</v>
      </c>
      <c r="L816" s="403">
        <v>12</v>
      </c>
      <c r="M816" s="284">
        <v>1000</v>
      </c>
      <c r="N816" s="420">
        <v>0.1</v>
      </c>
      <c r="O816" s="423">
        <v>1.05</v>
      </c>
      <c r="P816" s="403">
        <v>19</v>
      </c>
      <c r="Q816" s="552"/>
      <c r="R816" s="553" t="s">
        <v>81</v>
      </c>
      <c r="S816" s="84">
        <v>133</v>
      </c>
      <c r="T816" s="430">
        <v>1046.9000000000001</v>
      </c>
      <c r="U816" s="614"/>
      <c r="V816" s="347">
        <v>9.9749999999999996</v>
      </c>
      <c r="W816" s="304"/>
      <c r="X816" s="614"/>
      <c r="Y816" s="441">
        <v>9.9749999999999996</v>
      </c>
      <c r="Z816" s="460">
        <v>24.132533333333331</v>
      </c>
      <c r="AA816" s="475">
        <v>30.165666666666667</v>
      </c>
      <c r="AB816" s="524"/>
      <c r="AC816" s="540">
        <v>19</v>
      </c>
      <c r="AD816" s="524" t="s">
        <v>134</v>
      </c>
      <c r="AE816" s="524">
        <v>0</v>
      </c>
      <c r="AF816" s="2">
        <v>13001</v>
      </c>
    </row>
    <row r="817" spans="1:32" ht="45">
      <c r="A817" s="12">
        <v>13002</v>
      </c>
      <c r="B817" s="244"/>
      <c r="C817" s="244" t="s">
        <v>723</v>
      </c>
      <c r="D817" s="125">
        <v>50</v>
      </c>
      <c r="E817" s="112">
        <v>11500</v>
      </c>
      <c r="F817" s="120">
        <v>18</v>
      </c>
      <c r="G817" s="219">
        <v>36</v>
      </c>
      <c r="H817" s="150">
        <v>32</v>
      </c>
      <c r="I817" s="127">
        <v>44</v>
      </c>
      <c r="J817" s="285">
        <v>60</v>
      </c>
      <c r="K817" s="5" t="s">
        <v>24</v>
      </c>
      <c r="L817" s="85">
        <v>12</v>
      </c>
      <c r="M817" s="285">
        <v>1000</v>
      </c>
      <c r="N817" s="106">
        <v>0.1</v>
      </c>
      <c r="O817" s="424">
        <v>1</v>
      </c>
      <c r="P817" s="85">
        <v>27</v>
      </c>
      <c r="Q817" s="555"/>
      <c r="R817" s="553" t="s">
        <v>81</v>
      </c>
      <c r="S817" s="59">
        <v>189</v>
      </c>
      <c r="T817" s="115">
        <v>1295.3</v>
      </c>
      <c r="U817" s="555"/>
      <c r="V817" s="127">
        <v>11.5</v>
      </c>
      <c r="W817" s="114"/>
      <c r="X817" s="555"/>
      <c r="Y817" s="69">
        <v>11.5</v>
      </c>
      <c r="Z817" s="116">
        <v>18.198583333333335</v>
      </c>
      <c r="AA817" s="149">
        <v>36.397166666666671</v>
      </c>
      <c r="AB817" s="78"/>
      <c r="AC817" s="539">
        <v>23</v>
      </c>
      <c r="AD817" s="78" t="s">
        <v>134</v>
      </c>
      <c r="AE817" s="78">
        <v>0</v>
      </c>
      <c r="AF817" s="2">
        <v>13002</v>
      </c>
    </row>
    <row r="818" spans="1:32" ht="45">
      <c r="A818" s="242">
        <v>13003</v>
      </c>
      <c r="B818" s="243"/>
      <c r="C818" s="243" t="s">
        <v>724</v>
      </c>
      <c r="D818" s="281">
        <v>80</v>
      </c>
      <c r="E818" s="271">
        <v>12500</v>
      </c>
      <c r="F818" s="282">
        <v>31</v>
      </c>
      <c r="G818" s="302">
        <v>39</v>
      </c>
      <c r="H818" s="325">
        <v>34</v>
      </c>
      <c r="I818" s="347">
        <v>48</v>
      </c>
      <c r="J818" s="284">
        <v>60</v>
      </c>
      <c r="K818" s="275" t="s">
        <v>24</v>
      </c>
      <c r="L818" s="403">
        <v>12</v>
      </c>
      <c r="M818" s="284">
        <v>1000</v>
      </c>
      <c r="N818" s="420">
        <v>0.1</v>
      </c>
      <c r="O818" s="423">
        <v>1</v>
      </c>
      <c r="P818" s="403">
        <v>27</v>
      </c>
      <c r="Q818" s="554">
        <v>0.05</v>
      </c>
      <c r="R818" s="553">
        <v>4285.6000000000004</v>
      </c>
      <c r="S818" s="84">
        <v>189</v>
      </c>
      <c r="T818" s="430">
        <v>1391.5</v>
      </c>
      <c r="U818" s="615">
        <v>19.6784</v>
      </c>
      <c r="V818" s="347">
        <v>12.5</v>
      </c>
      <c r="W818" s="304"/>
      <c r="X818" s="615">
        <v>1.4000000000000001</v>
      </c>
      <c r="Y818" s="441">
        <v>12.5</v>
      </c>
      <c r="Z818" s="460">
        <v>31.408666666666662</v>
      </c>
      <c r="AA818" s="475">
        <v>39.260833333333331</v>
      </c>
      <c r="AB818" s="524"/>
      <c r="AC818" s="540">
        <v>25</v>
      </c>
      <c r="AD818" s="524" t="s">
        <v>134</v>
      </c>
      <c r="AE818" s="524">
        <v>0</v>
      </c>
      <c r="AF818" s="2">
        <v>13003</v>
      </c>
    </row>
    <row r="819" spans="1:32" ht="45">
      <c r="A819" s="12">
        <v>13004</v>
      </c>
      <c r="B819" s="244"/>
      <c r="C819" s="244" t="s">
        <v>725</v>
      </c>
      <c r="D819" s="125">
        <v>100</v>
      </c>
      <c r="E819" s="112">
        <v>6700</v>
      </c>
      <c r="F819" s="120">
        <v>41</v>
      </c>
      <c r="G819" s="219">
        <v>41</v>
      </c>
      <c r="H819" s="150">
        <v>35</v>
      </c>
      <c r="I819" s="127">
        <v>52</v>
      </c>
      <c r="J819" s="285">
        <v>25</v>
      </c>
      <c r="K819" s="5" t="s">
        <v>24</v>
      </c>
      <c r="L819" s="85">
        <v>12</v>
      </c>
      <c r="M819" s="285">
        <v>800</v>
      </c>
      <c r="N819" s="106">
        <v>0.25</v>
      </c>
      <c r="O819" s="424">
        <v>1.1000000000000001</v>
      </c>
      <c r="P819" s="85">
        <v>19</v>
      </c>
      <c r="Q819" s="554">
        <v>0.05</v>
      </c>
      <c r="R819" s="553">
        <v>497.5</v>
      </c>
      <c r="S819" s="59">
        <v>133</v>
      </c>
      <c r="T819" s="115">
        <v>705.84999999999991</v>
      </c>
      <c r="U819" s="615">
        <v>4.6375000000000002</v>
      </c>
      <c r="V819" s="127">
        <v>9.2125000000000004</v>
      </c>
      <c r="W819" s="114"/>
      <c r="X819" s="615">
        <v>1.4000000000000001</v>
      </c>
      <c r="Y819" s="69">
        <v>9.2125000000000004</v>
      </c>
      <c r="Z819" s="116">
        <v>41.19115</v>
      </c>
      <c r="AA819" s="149">
        <v>41.191149999999993</v>
      </c>
      <c r="AB819" s="78"/>
      <c r="AC819" s="539">
        <v>13.4</v>
      </c>
      <c r="AD819" s="78" t="s">
        <v>134</v>
      </c>
      <c r="AE819" s="78">
        <v>0</v>
      </c>
      <c r="AF819" s="2">
        <v>13004</v>
      </c>
    </row>
    <row r="820" spans="1:32" ht="45">
      <c r="A820" s="242">
        <v>13005</v>
      </c>
      <c r="B820" s="243"/>
      <c r="C820" s="243" t="s">
        <v>726</v>
      </c>
      <c r="D820" s="281">
        <v>50</v>
      </c>
      <c r="E820" s="271">
        <v>9000</v>
      </c>
      <c r="F820" s="282">
        <v>27</v>
      </c>
      <c r="G820" s="302">
        <v>54</v>
      </c>
      <c r="H820" s="347">
        <v>45</v>
      </c>
      <c r="I820" s="347">
        <v>67</v>
      </c>
      <c r="J820" s="284">
        <v>25</v>
      </c>
      <c r="K820" s="275" t="s">
        <v>24</v>
      </c>
      <c r="L820" s="403">
        <v>12</v>
      </c>
      <c r="M820" s="284">
        <v>800</v>
      </c>
      <c r="N820" s="420">
        <v>0.25</v>
      </c>
      <c r="O820" s="423">
        <v>1</v>
      </c>
      <c r="P820" s="403">
        <v>24</v>
      </c>
      <c r="Q820" s="555"/>
      <c r="R820" s="553" t="s">
        <v>81</v>
      </c>
      <c r="S820" s="84">
        <v>168</v>
      </c>
      <c r="T820" s="430">
        <v>937.5</v>
      </c>
      <c r="U820" s="555"/>
      <c r="V820" s="347">
        <v>11.25</v>
      </c>
      <c r="W820" s="304"/>
      <c r="X820" s="555"/>
      <c r="Y820" s="441">
        <v>11.25</v>
      </c>
      <c r="Z820" s="460">
        <v>26.812500000000004</v>
      </c>
      <c r="AA820" s="475">
        <v>53.625000000000007</v>
      </c>
      <c r="AB820" s="524"/>
      <c r="AC820" s="540">
        <v>18</v>
      </c>
      <c r="AD820" s="524" t="s">
        <v>134</v>
      </c>
      <c r="AE820" s="524">
        <v>0</v>
      </c>
      <c r="AF820" s="2">
        <v>13005</v>
      </c>
    </row>
    <row r="821" spans="1:32" ht="15">
      <c r="A821" s="12">
        <v>13006</v>
      </c>
      <c r="B821" s="244"/>
      <c r="C821" s="244" t="s">
        <v>727</v>
      </c>
      <c r="D821" s="125">
        <v>50</v>
      </c>
      <c r="E821" s="112">
        <v>2500</v>
      </c>
      <c r="F821" s="120">
        <v>11</v>
      </c>
      <c r="G821" s="219">
        <v>22</v>
      </c>
      <c r="H821" s="127">
        <v>19</v>
      </c>
      <c r="I821" s="127">
        <v>28</v>
      </c>
      <c r="J821" s="285">
        <v>25</v>
      </c>
      <c r="K821" s="5" t="s">
        <v>24</v>
      </c>
      <c r="L821" s="85">
        <v>12</v>
      </c>
      <c r="M821" s="285">
        <v>800</v>
      </c>
      <c r="N821" s="106">
        <v>0.25</v>
      </c>
      <c r="O821" s="424">
        <v>1.65</v>
      </c>
      <c r="P821" s="85">
        <v>23</v>
      </c>
      <c r="Q821" s="554"/>
      <c r="R821" s="553" t="s">
        <v>81</v>
      </c>
      <c r="S821" s="59">
        <v>161</v>
      </c>
      <c r="T821" s="115">
        <v>374.75</v>
      </c>
      <c r="U821" s="616"/>
      <c r="V821" s="127">
        <v>5.15625</v>
      </c>
      <c r="W821" s="114"/>
      <c r="X821" s="615"/>
      <c r="Y821" s="69">
        <v>5.15625</v>
      </c>
      <c r="Z821" s="116">
        <v>11.080437500000002</v>
      </c>
      <c r="AA821" s="149">
        <v>22.160875000000004</v>
      </c>
      <c r="AB821" s="78"/>
      <c r="AC821" s="539">
        <v>5</v>
      </c>
      <c r="AD821" s="78" t="s">
        <v>134</v>
      </c>
      <c r="AE821" s="78">
        <v>0</v>
      </c>
      <c r="AF821" s="2">
        <v>13006</v>
      </c>
    </row>
    <row r="822" spans="1:32" ht="45">
      <c r="A822" s="242">
        <v>13007</v>
      </c>
      <c r="B822" s="243"/>
      <c r="C822" s="243" t="s">
        <v>728</v>
      </c>
      <c r="D822" s="281">
        <v>20</v>
      </c>
      <c r="E822" s="271">
        <v>24000</v>
      </c>
      <c r="F822" s="282">
        <v>34</v>
      </c>
      <c r="G822" s="302">
        <v>170</v>
      </c>
      <c r="H822" s="325">
        <v>140</v>
      </c>
      <c r="I822" s="347">
        <v>220</v>
      </c>
      <c r="J822" s="284">
        <v>20</v>
      </c>
      <c r="K822" s="275" t="s">
        <v>24</v>
      </c>
      <c r="L822" s="403">
        <v>10</v>
      </c>
      <c r="M822" s="284">
        <v>800</v>
      </c>
      <c r="N822" s="420">
        <v>0.25</v>
      </c>
      <c r="O822" s="423">
        <v>0.85</v>
      </c>
      <c r="P822" s="403">
        <v>29</v>
      </c>
      <c r="Q822" s="554"/>
      <c r="R822" s="553" t="s">
        <v>81</v>
      </c>
      <c r="S822" s="84">
        <v>203</v>
      </c>
      <c r="T822" s="430">
        <v>2555</v>
      </c>
      <c r="U822" s="616"/>
      <c r="V822" s="347">
        <v>25.5</v>
      </c>
      <c r="W822" s="304"/>
      <c r="X822" s="615"/>
      <c r="Y822" s="441">
        <v>25.5</v>
      </c>
      <c r="Z822" s="460">
        <v>33.715000000000003</v>
      </c>
      <c r="AA822" s="475">
        <v>168.57500000000002</v>
      </c>
      <c r="AB822" s="524"/>
      <c r="AC822" s="540">
        <v>48</v>
      </c>
      <c r="AD822" s="524" t="s">
        <v>134</v>
      </c>
      <c r="AE822" s="524">
        <v>0</v>
      </c>
      <c r="AF822" s="2">
        <v>13007</v>
      </c>
    </row>
    <row r="823" spans="1:32" ht="60">
      <c r="A823" s="12">
        <v>13008</v>
      </c>
      <c r="B823" s="244"/>
      <c r="C823" s="244" t="s">
        <v>729</v>
      </c>
      <c r="D823" s="125">
        <v>40</v>
      </c>
      <c r="E823" s="112">
        <v>32500</v>
      </c>
      <c r="F823" s="120">
        <v>50</v>
      </c>
      <c r="G823" s="219">
        <v>125</v>
      </c>
      <c r="H823" s="127">
        <v>110</v>
      </c>
      <c r="I823" s="127">
        <v>160</v>
      </c>
      <c r="J823" s="285">
        <v>40</v>
      </c>
      <c r="K823" s="5" t="s">
        <v>24</v>
      </c>
      <c r="L823" s="85">
        <v>10</v>
      </c>
      <c r="M823" s="404">
        <v>1000</v>
      </c>
      <c r="N823" s="106">
        <v>0.25</v>
      </c>
      <c r="O823" s="424">
        <v>0.85</v>
      </c>
      <c r="P823" s="85">
        <v>33</v>
      </c>
      <c r="Q823" s="552"/>
      <c r="R823" s="553" t="s">
        <v>81</v>
      </c>
      <c r="S823" s="59">
        <v>231</v>
      </c>
      <c r="T823" s="115">
        <v>3416</v>
      </c>
      <c r="U823" s="614"/>
      <c r="V823" s="127">
        <v>27.625</v>
      </c>
      <c r="W823" s="114"/>
      <c r="X823" s="614"/>
      <c r="Y823" s="69">
        <v>27.625</v>
      </c>
      <c r="Z823" s="116">
        <v>49.731000000000002</v>
      </c>
      <c r="AA823" s="149">
        <v>124.32750000000001</v>
      </c>
      <c r="AB823" s="78"/>
      <c r="AC823" s="539">
        <v>65</v>
      </c>
      <c r="AD823" s="78" t="s">
        <v>134</v>
      </c>
      <c r="AE823" s="78">
        <v>0</v>
      </c>
      <c r="AF823" s="2">
        <v>13008</v>
      </c>
    </row>
    <row r="824" spans="1:32" ht="60">
      <c r="A824" s="242">
        <v>13009</v>
      </c>
      <c r="B824" s="243"/>
      <c r="C824" s="243" t="s">
        <v>730</v>
      </c>
      <c r="D824" s="281">
        <v>50</v>
      </c>
      <c r="E824" s="271">
        <v>7000</v>
      </c>
      <c r="F824" s="282">
        <v>22</v>
      </c>
      <c r="G824" s="302">
        <v>45</v>
      </c>
      <c r="H824" s="347">
        <v>39</v>
      </c>
      <c r="I824" s="347">
        <v>54</v>
      </c>
      <c r="J824" s="284">
        <v>35</v>
      </c>
      <c r="K824" s="275" t="s">
        <v>24</v>
      </c>
      <c r="L824" s="403">
        <v>10</v>
      </c>
      <c r="M824" s="284">
        <v>1000</v>
      </c>
      <c r="N824" s="420">
        <v>0.25</v>
      </c>
      <c r="O824" s="423">
        <v>2.2000000000000002</v>
      </c>
      <c r="P824" s="403">
        <v>29</v>
      </c>
      <c r="Q824" s="554"/>
      <c r="R824" s="553" t="s">
        <v>81</v>
      </c>
      <c r="S824" s="84">
        <v>203</v>
      </c>
      <c r="T824" s="430">
        <v>889</v>
      </c>
      <c r="U824" s="615"/>
      <c r="V824" s="347">
        <v>15.400000000000002</v>
      </c>
      <c r="W824" s="304"/>
      <c r="X824" s="615"/>
      <c r="Y824" s="441">
        <v>15.400000000000002</v>
      </c>
      <c r="Z824" s="460">
        <v>22.44</v>
      </c>
      <c r="AA824" s="475">
        <v>44.88</v>
      </c>
      <c r="AB824" s="524"/>
      <c r="AC824" s="540">
        <v>14</v>
      </c>
      <c r="AD824" s="524" t="s">
        <v>134</v>
      </c>
      <c r="AE824" s="524">
        <v>0</v>
      </c>
      <c r="AF824" s="2">
        <v>13009</v>
      </c>
    </row>
    <row r="825" spans="1:32" ht="30">
      <c r="A825" s="12">
        <v>13010</v>
      </c>
      <c r="B825" s="244"/>
      <c r="C825" s="244" t="s">
        <v>731</v>
      </c>
      <c r="D825" s="125">
        <v>50</v>
      </c>
      <c r="E825" s="112">
        <v>11500</v>
      </c>
      <c r="F825" s="120">
        <v>29</v>
      </c>
      <c r="G825" s="219">
        <v>57</v>
      </c>
      <c r="H825" s="127">
        <v>47</v>
      </c>
      <c r="I825" s="127">
        <v>73</v>
      </c>
      <c r="J825" s="285">
        <v>25</v>
      </c>
      <c r="K825" s="5" t="s">
        <v>24</v>
      </c>
      <c r="L825" s="85">
        <v>12</v>
      </c>
      <c r="M825" s="285">
        <v>800</v>
      </c>
      <c r="N825" s="106">
        <v>0.25</v>
      </c>
      <c r="O825" s="424">
        <v>0.55000000000000004</v>
      </c>
      <c r="P825" s="85">
        <v>16</v>
      </c>
      <c r="Q825" s="554">
        <v>0.1</v>
      </c>
      <c r="R825" s="553">
        <v>974</v>
      </c>
      <c r="S825" s="59">
        <v>112</v>
      </c>
      <c r="T825" s="115">
        <v>1095.25</v>
      </c>
      <c r="U825" s="616">
        <v>18.783333333333335</v>
      </c>
      <c r="V825" s="127">
        <v>7.9062500000000009</v>
      </c>
      <c r="W825" s="114"/>
      <c r="X825" s="616">
        <v>2.8000000000000003</v>
      </c>
      <c r="Y825" s="69">
        <v>7.9062500000000009</v>
      </c>
      <c r="Z825" s="116">
        <v>28.443937500000001</v>
      </c>
      <c r="AA825" s="149">
        <v>56.887875000000008</v>
      </c>
      <c r="AB825" s="78"/>
      <c r="AC825" s="539">
        <v>23</v>
      </c>
      <c r="AD825" s="78" t="s">
        <v>134</v>
      </c>
      <c r="AE825" s="78">
        <v>0</v>
      </c>
      <c r="AF825" s="2">
        <v>13010</v>
      </c>
    </row>
    <row r="826" spans="1:32" ht="30">
      <c r="A826" s="242">
        <v>13011</v>
      </c>
      <c r="B826" s="243"/>
      <c r="C826" s="243" t="s">
        <v>732</v>
      </c>
      <c r="D826" s="324" t="s">
        <v>24</v>
      </c>
      <c r="E826" s="271">
        <v>3000</v>
      </c>
      <c r="F826" s="282"/>
      <c r="G826" s="383">
        <v>0.03</v>
      </c>
      <c r="H826" s="605"/>
      <c r="I826" s="605"/>
      <c r="J826" s="384">
        <v>15000</v>
      </c>
      <c r="K826" s="275" t="s">
        <v>24</v>
      </c>
      <c r="L826" s="403">
        <v>12</v>
      </c>
      <c r="M826" s="384">
        <v>250000</v>
      </c>
      <c r="N826" s="420">
        <v>0.1</v>
      </c>
      <c r="O826" s="423">
        <v>0.4</v>
      </c>
      <c r="P826" s="403">
        <v>14</v>
      </c>
      <c r="Q826" s="554">
        <v>0.1</v>
      </c>
      <c r="R826" s="553">
        <v>1168.8</v>
      </c>
      <c r="S826" s="84">
        <v>98</v>
      </c>
      <c r="T826" s="430">
        <v>386.6</v>
      </c>
      <c r="U826" s="616">
        <v>23.029999999999998</v>
      </c>
      <c r="V826" s="436">
        <v>4.8000000000000004E-3</v>
      </c>
      <c r="W826" s="304"/>
      <c r="X826" s="616">
        <v>2.8000000000000003</v>
      </c>
      <c r="Y826" s="456">
        <v>4.8000000000000004E-3</v>
      </c>
      <c r="Z826" s="460"/>
      <c r="AA826" s="511">
        <v>3.363066666666667E-2</v>
      </c>
      <c r="AB826" s="524"/>
      <c r="AC826" s="540">
        <v>6</v>
      </c>
      <c r="AD826" s="524" t="s">
        <v>733</v>
      </c>
      <c r="AE826" s="524">
        <v>0</v>
      </c>
      <c r="AF826" s="2">
        <v>13011</v>
      </c>
    </row>
    <row r="827" spans="1:32" ht="15">
      <c r="A827" s="90"/>
      <c r="B827" s="241"/>
      <c r="C827" s="90"/>
      <c r="D827" s="125"/>
      <c r="E827" s="112"/>
      <c r="F827" s="120"/>
      <c r="G827" s="135"/>
      <c r="H827" s="127"/>
      <c r="I827" s="127"/>
      <c r="J827" s="285"/>
      <c r="K827" s="89"/>
      <c r="L827" s="90"/>
      <c r="M827" s="285"/>
      <c r="N827" s="106" t="s">
        <v>81</v>
      </c>
      <c r="O827" s="424" t="s">
        <v>81</v>
      </c>
      <c r="P827" s="89"/>
      <c r="Q827" s="554">
        <v>0.1</v>
      </c>
      <c r="R827" s="553">
        <v>1314.9</v>
      </c>
      <c r="S827" s="59"/>
      <c r="T827" s="115" t="s">
        <v>81</v>
      </c>
      <c r="U827" s="616">
        <v>25.515000000000001</v>
      </c>
      <c r="V827" s="127"/>
      <c r="W827" s="114"/>
      <c r="X827" s="616">
        <v>2.8000000000000003</v>
      </c>
      <c r="Y827" s="62" t="s">
        <v>81</v>
      </c>
      <c r="Z827" s="116"/>
      <c r="AA827" s="149"/>
      <c r="AB827" s="90"/>
      <c r="AC827" s="539" t="s">
        <v>81</v>
      </c>
      <c r="AD827" s="78" t="s">
        <v>81</v>
      </c>
      <c r="AE827" s="78"/>
      <c r="AF827" s="2" t="s">
        <v>81</v>
      </c>
    </row>
    <row r="828" spans="1:32" ht="15">
      <c r="A828" s="238">
        <v>13020</v>
      </c>
      <c r="B828" s="239" t="s">
        <v>83</v>
      </c>
      <c r="C828" s="240" t="s">
        <v>734</v>
      </c>
      <c r="D828" s="263"/>
      <c r="E828" s="264"/>
      <c r="F828" s="265"/>
      <c r="G828" s="266"/>
      <c r="H828" s="267"/>
      <c r="I828" s="267"/>
      <c r="J828" s="268"/>
      <c r="K828" s="268"/>
      <c r="L828" s="263"/>
      <c r="M828" s="268"/>
      <c r="N828" s="419" t="s">
        <v>81</v>
      </c>
      <c r="O828" s="425" t="s">
        <v>81</v>
      </c>
      <c r="P828" s="263"/>
      <c r="Q828" s="554">
        <v>0.1</v>
      </c>
      <c r="R828" s="553">
        <v>609</v>
      </c>
      <c r="S828" s="561"/>
      <c r="T828" s="429" t="s">
        <v>81</v>
      </c>
      <c r="U828" s="616">
        <v>30.24</v>
      </c>
      <c r="V828" s="267"/>
      <c r="W828" s="267"/>
      <c r="X828" s="616">
        <v>2.8000000000000003</v>
      </c>
      <c r="Y828" s="440" t="s">
        <v>81</v>
      </c>
      <c r="Z828" s="459"/>
      <c r="AA828" s="472"/>
      <c r="AB828" s="523"/>
      <c r="AC828" s="538" t="s">
        <v>81</v>
      </c>
      <c r="AD828" s="523" t="s">
        <v>81</v>
      </c>
      <c r="AE828" s="523"/>
      <c r="AF828" s="2">
        <v>13020</v>
      </c>
    </row>
    <row r="829" spans="1:32" ht="15">
      <c r="A829" s="90"/>
      <c r="B829" s="241"/>
      <c r="C829" s="90"/>
      <c r="D829" s="125"/>
      <c r="E829" s="112"/>
      <c r="F829" s="120"/>
      <c r="G829" s="135"/>
      <c r="H829" s="127"/>
      <c r="I829" s="127"/>
      <c r="J829" s="285"/>
      <c r="K829" s="89"/>
      <c r="L829" s="90"/>
      <c r="M829" s="285"/>
      <c r="N829" s="106" t="s">
        <v>81</v>
      </c>
      <c r="O829" s="424" t="s">
        <v>81</v>
      </c>
      <c r="P829" s="89"/>
      <c r="Q829" s="554">
        <v>0.1</v>
      </c>
      <c r="R829" s="553">
        <v>826.5</v>
      </c>
      <c r="S829" s="59"/>
      <c r="T829" s="115" t="s">
        <v>81</v>
      </c>
      <c r="U829" s="616">
        <v>40.54</v>
      </c>
      <c r="V829" s="127"/>
      <c r="W829" s="114"/>
      <c r="X829" s="616">
        <v>2.8000000000000003</v>
      </c>
      <c r="Y829" s="62" t="s">
        <v>81</v>
      </c>
      <c r="Z829" s="116"/>
      <c r="AA829" s="149"/>
      <c r="AB829" s="90"/>
      <c r="AC829" s="539" t="s">
        <v>81</v>
      </c>
      <c r="AD829" s="78" t="s">
        <v>81</v>
      </c>
      <c r="AE829" s="78"/>
      <c r="AF829" s="2" t="s">
        <v>81</v>
      </c>
    </row>
    <row r="830" spans="1:32" ht="30">
      <c r="A830" s="242">
        <v>13021</v>
      </c>
      <c r="B830" s="243" t="s">
        <v>83</v>
      </c>
      <c r="C830" s="243" t="s">
        <v>735</v>
      </c>
      <c r="D830" s="281"/>
      <c r="E830" s="271">
        <v>14500</v>
      </c>
      <c r="F830" s="282"/>
      <c r="G830" s="302">
        <v>52</v>
      </c>
      <c r="H830" s="347">
        <v>44</v>
      </c>
      <c r="I830" s="347">
        <v>66</v>
      </c>
      <c r="J830" s="284">
        <v>40</v>
      </c>
      <c r="K830" s="275" t="s">
        <v>24</v>
      </c>
      <c r="L830" s="403">
        <v>12</v>
      </c>
      <c r="M830" s="284">
        <v>800</v>
      </c>
      <c r="N830" s="420">
        <v>0.1</v>
      </c>
      <c r="O830" s="423">
        <v>0.6</v>
      </c>
      <c r="P830" s="403">
        <v>11</v>
      </c>
      <c r="Q830" s="554">
        <v>0.1</v>
      </c>
      <c r="R830" s="553">
        <v>217.5</v>
      </c>
      <c r="S830" s="84">
        <v>77</v>
      </c>
      <c r="T830" s="430">
        <v>1471.9</v>
      </c>
      <c r="U830" s="616">
        <v>15.34</v>
      </c>
      <c r="V830" s="347">
        <v>10.875</v>
      </c>
      <c r="W830" s="304"/>
      <c r="X830" s="616">
        <v>2.8000000000000003</v>
      </c>
      <c r="Y830" s="441">
        <v>10.875</v>
      </c>
      <c r="Z830" s="460"/>
      <c r="AA830" s="475">
        <v>52.439750000000004</v>
      </c>
      <c r="AB830" s="524"/>
      <c r="AC830" s="540">
        <v>29</v>
      </c>
      <c r="AD830" s="524" t="s">
        <v>134</v>
      </c>
      <c r="AE830" s="524">
        <v>0</v>
      </c>
      <c r="AF830" s="2">
        <v>13021</v>
      </c>
    </row>
    <row r="831" spans="1:32" ht="30">
      <c r="A831" s="12">
        <v>13022</v>
      </c>
      <c r="B831" s="244" t="s">
        <v>83</v>
      </c>
      <c r="C831" s="244" t="s">
        <v>736</v>
      </c>
      <c r="D831" s="125"/>
      <c r="E831" s="112">
        <v>24000</v>
      </c>
      <c r="F831" s="120"/>
      <c r="G831" s="219">
        <v>48</v>
      </c>
      <c r="H831" s="127">
        <v>41</v>
      </c>
      <c r="I831" s="127">
        <v>60</v>
      </c>
      <c r="J831" s="285">
        <v>70</v>
      </c>
      <c r="K831" s="5" t="s">
        <v>24</v>
      </c>
      <c r="L831" s="85">
        <v>12</v>
      </c>
      <c r="M831" s="404">
        <v>1500</v>
      </c>
      <c r="N831" s="106">
        <v>0.25</v>
      </c>
      <c r="O831" s="424">
        <v>0.7</v>
      </c>
      <c r="P831" s="85">
        <v>34</v>
      </c>
      <c r="Q831" s="554">
        <v>0.1</v>
      </c>
      <c r="R831" s="553">
        <v>2487.5</v>
      </c>
      <c r="S831" s="59">
        <v>238</v>
      </c>
      <c r="T831" s="115">
        <v>2290</v>
      </c>
      <c r="U831" s="616">
        <v>137.02500000000001</v>
      </c>
      <c r="V831" s="127">
        <v>11.2</v>
      </c>
      <c r="W831" s="114"/>
      <c r="X831" s="616">
        <v>2.8000000000000003</v>
      </c>
      <c r="Y831" s="69">
        <v>11.2</v>
      </c>
      <c r="Z831" s="116"/>
      <c r="AA831" s="149">
        <v>48.305714285714288</v>
      </c>
      <c r="AB831" s="78"/>
      <c r="AC831" s="539">
        <v>48</v>
      </c>
      <c r="AD831" s="78" t="s">
        <v>134</v>
      </c>
      <c r="AE831" s="78">
        <v>0</v>
      </c>
      <c r="AF831" s="2">
        <v>13022</v>
      </c>
    </row>
    <row r="832" spans="1:32" ht="45">
      <c r="A832" s="242">
        <v>13023</v>
      </c>
      <c r="B832" s="258" t="s">
        <v>83</v>
      </c>
      <c r="C832" s="243" t="s">
        <v>737</v>
      </c>
      <c r="D832" s="281"/>
      <c r="E832" s="271">
        <v>4000</v>
      </c>
      <c r="F832" s="282"/>
      <c r="G832" s="302">
        <v>27</v>
      </c>
      <c r="H832" s="347">
        <v>23</v>
      </c>
      <c r="I832" s="347">
        <v>35</v>
      </c>
      <c r="J832" s="284">
        <v>20</v>
      </c>
      <c r="K832" s="275" t="s">
        <v>24</v>
      </c>
      <c r="L832" s="403">
        <v>12</v>
      </c>
      <c r="M832" s="284">
        <v>1500</v>
      </c>
      <c r="N832" s="420">
        <v>0.25</v>
      </c>
      <c r="O832" s="423">
        <v>1.75</v>
      </c>
      <c r="P832" s="403">
        <v>9</v>
      </c>
      <c r="Q832" s="554">
        <v>0.1</v>
      </c>
      <c r="R832" s="553">
        <v>3383</v>
      </c>
      <c r="S832" s="84">
        <v>63</v>
      </c>
      <c r="T832" s="430">
        <v>405</v>
      </c>
      <c r="U832" s="616">
        <v>92.05</v>
      </c>
      <c r="V832" s="347">
        <v>4.6666666666666661</v>
      </c>
      <c r="W832" s="304"/>
      <c r="X832" s="616">
        <v>2.8000000000000003</v>
      </c>
      <c r="Y832" s="441">
        <v>4.6666666666666661</v>
      </c>
      <c r="Z832" s="460"/>
      <c r="AA832" s="475">
        <v>27.408333333333331</v>
      </c>
      <c r="AB832" s="524"/>
      <c r="AC832" s="540">
        <v>8</v>
      </c>
      <c r="AD832" s="524" t="s">
        <v>134</v>
      </c>
      <c r="AE832" s="524">
        <v>0</v>
      </c>
      <c r="AF832" s="2">
        <v>13023</v>
      </c>
    </row>
    <row r="833" spans="1:32" ht="45">
      <c r="A833" s="12">
        <v>13024</v>
      </c>
      <c r="B833" s="244" t="s">
        <v>83</v>
      </c>
      <c r="C833" s="244" t="s">
        <v>738</v>
      </c>
      <c r="D833" s="125"/>
      <c r="E833" s="112">
        <v>5700</v>
      </c>
      <c r="F833" s="120"/>
      <c r="G833" s="219">
        <v>39</v>
      </c>
      <c r="H833" s="127">
        <v>32</v>
      </c>
      <c r="I833" s="127">
        <v>50</v>
      </c>
      <c r="J833" s="285">
        <v>20</v>
      </c>
      <c r="K833" s="5" t="s">
        <v>24</v>
      </c>
      <c r="L833" s="85">
        <v>12</v>
      </c>
      <c r="M833" s="404">
        <v>1500</v>
      </c>
      <c r="N833" s="106">
        <v>0.25</v>
      </c>
      <c r="O833" s="424">
        <v>1.4</v>
      </c>
      <c r="P833" s="85">
        <v>16</v>
      </c>
      <c r="Q833" s="554">
        <v>0.1</v>
      </c>
      <c r="R833" s="553">
        <v>746.25</v>
      </c>
      <c r="S833" s="59">
        <v>112</v>
      </c>
      <c r="T833" s="115">
        <v>599.35</v>
      </c>
      <c r="U833" s="616">
        <v>27.55</v>
      </c>
      <c r="V833" s="127">
        <v>5.3199999999999994</v>
      </c>
      <c r="W833" s="114"/>
      <c r="X833" s="616">
        <v>2.8000000000000003</v>
      </c>
      <c r="Y833" s="69">
        <v>5.3199999999999994</v>
      </c>
      <c r="Z833" s="116"/>
      <c r="AA833" s="149">
        <v>38.816250000000004</v>
      </c>
      <c r="AB833" s="78"/>
      <c r="AC833" s="539">
        <v>11.4</v>
      </c>
      <c r="AD833" s="78" t="s">
        <v>134</v>
      </c>
      <c r="AE833" s="78">
        <v>0</v>
      </c>
      <c r="AF833" s="2">
        <v>13024</v>
      </c>
    </row>
    <row r="834" spans="1:32" ht="30">
      <c r="A834" s="242">
        <v>13025</v>
      </c>
      <c r="B834" s="243" t="s">
        <v>83</v>
      </c>
      <c r="C834" s="243" t="s">
        <v>739</v>
      </c>
      <c r="D834" s="281"/>
      <c r="E834" s="271">
        <v>4300</v>
      </c>
      <c r="F834" s="282"/>
      <c r="G834" s="302">
        <v>32</v>
      </c>
      <c r="H834" s="347">
        <v>27</v>
      </c>
      <c r="I834" s="347">
        <v>40</v>
      </c>
      <c r="J834" s="284">
        <v>20</v>
      </c>
      <c r="K834" s="275" t="s">
        <v>24</v>
      </c>
      <c r="L834" s="403">
        <v>12</v>
      </c>
      <c r="M834" s="284">
        <v>1500</v>
      </c>
      <c r="N834" s="420">
        <v>0.25</v>
      </c>
      <c r="O834" s="423">
        <v>2.4500000000000002</v>
      </c>
      <c r="P834" s="403">
        <v>11</v>
      </c>
      <c r="Q834" s="554">
        <v>0.2</v>
      </c>
      <c r="R834" s="553">
        <v>1044</v>
      </c>
      <c r="S834" s="84">
        <v>77</v>
      </c>
      <c r="T834" s="430">
        <v>444.65000000000003</v>
      </c>
      <c r="U834" s="616">
        <v>47.2</v>
      </c>
      <c r="V834" s="347">
        <v>7.0233333333333343</v>
      </c>
      <c r="W834" s="304"/>
      <c r="X834" s="616">
        <v>5.6000000000000005</v>
      </c>
      <c r="Y834" s="441">
        <v>7.0233333333333343</v>
      </c>
      <c r="Z834" s="460"/>
      <c r="AA834" s="475">
        <v>32.181416666666671</v>
      </c>
      <c r="AB834" s="524"/>
      <c r="AC834" s="540">
        <v>8.6</v>
      </c>
      <c r="AD834" s="524" t="s">
        <v>134</v>
      </c>
      <c r="AE834" s="524">
        <v>0</v>
      </c>
      <c r="AF834" s="2">
        <v>13025</v>
      </c>
    </row>
    <row r="835" spans="1:32" ht="15">
      <c r="A835" s="90"/>
      <c r="B835" s="241"/>
      <c r="C835" s="90"/>
      <c r="D835" s="125"/>
      <c r="E835" s="112"/>
      <c r="F835" s="120"/>
      <c r="G835" s="188"/>
      <c r="H835" s="127"/>
      <c r="I835" s="127"/>
      <c r="J835" s="285"/>
      <c r="K835" s="89"/>
      <c r="L835" s="90"/>
      <c r="M835" s="285"/>
      <c r="N835" s="106" t="s">
        <v>81</v>
      </c>
      <c r="O835" s="424" t="s">
        <v>81</v>
      </c>
      <c r="P835" s="89"/>
      <c r="Q835" s="557">
        <v>0</v>
      </c>
      <c r="R835" s="553">
        <v>292.2</v>
      </c>
      <c r="S835" s="59"/>
      <c r="T835" s="115" t="s">
        <v>81</v>
      </c>
      <c r="U835" s="631">
        <v>2.6413333333333334E-2</v>
      </c>
      <c r="V835" s="127"/>
      <c r="W835" s="114"/>
      <c r="X835" s="634">
        <v>0</v>
      </c>
      <c r="Y835" s="62" t="s">
        <v>81</v>
      </c>
      <c r="Z835" s="116"/>
      <c r="AA835" s="149"/>
      <c r="AB835" s="90"/>
      <c r="AC835" s="539" t="s">
        <v>81</v>
      </c>
      <c r="AD835" s="78" t="s">
        <v>81</v>
      </c>
      <c r="AE835" s="78"/>
      <c r="AF835" s="2" t="s">
        <v>81</v>
      </c>
    </row>
    <row r="836" spans="1:32" ht="28.5">
      <c r="A836" s="238">
        <v>13030</v>
      </c>
      <c r="B836" s="239"/>
      <c r="C836" s="240" t="s">
        <v>740</v>
      </c>
      <c r="D836" s="263"/>
      <c r="E836" s="264"/>
      <c r="F836" s="265"/>
      <c r="G836" s="266"/>
      <c r="H836" s="267"/>
      <c r="I836" s="267"/>
      <c r="J836" s="268"/>
      <c r="K836" s="268"/>
      <c r="L836" s="263"/>
      <c r="M836" s="268"/>
      <c r="N836" s="419" t="s">
        <v>81</v>
      </c>
      <c r="O836" s="425" t="s">
        <v>81</v>
      </c>
      <c r="P836" s="263"/>
      <c r="Q836" s="554"/>
      <c r="R836" s="553" t="s">
        <v>81</v>
      </c>
      <c r="S836" s="561"/>
      <c r="T836" s="429" t="s">
        <v>81</v>
      </c>
      <c r="U836" s="616"/>
      <c r="V836" s="267"/>
      <c r="W836" s="267"/>
      <c r="X836" s="616"/>
      <c r="Y836" s="440" t="s">
        <v>81</v>
      </c>
      <c r="Z836" s="459"/>
      <c r="AA836" s="472"/>
      <c r="AB836" s="523"/>
      <c r="AC836" s="538" t="s">
        <v>81</v>
      </c>
      <c r="AD836" s="523" t="s">
        <v>81</v>
      </c>
      <c r="AE836" s="523"/>
      <c r="AF836" s="2">
        <v>13030</v>
      </c>
    </row>
    <row r="837" spans="1:32" ht="15">
      <c r="A837" s="90"/>
      <c r="B837" s="241"/>
      <c r="C837" s="90"/>
      <c r="D837" s="119"/>
      <c r="E837" s="112"/>
      <c r="F837" s="120"/>
      <c r="G837" s="89"/>
      <c r="H837" s="114"/>
      <c r="I837" s="114"/>
      <c r="J837" s="269"/>
      <c r="K837" s="89"/>
      <c r="L837" s="90"/>
      <c r="M837" s="269"/>
      <c r="N837" s="106" t="s">
        <v>81</v>
      </c>
      <c r="O837" s="424" t="s">
        <v>81</v>
      </c>
      <c r="P837" s="89"/>
      <c r="Q837" s="552"/>
      <c r="R837" s="553" t="s">
        <v>81</v>
      </c>
      <c r="S837" s="59"/>
      <c r="T837" s="115" t="s">
        <v>81</v>
      </c>
      <c r="U837" s="614"/>
      <c r="V837" s="114"/>
      <c r="W837" s="114"/>
      <c r="X837" s="614"/>
      <c r="Y837" s="62" t="s">
        <v>81</v>
      </c>
      <c r="Z837" s="116"/>
      <c r="AA837" s="117"/>
      <c r="AB837" s="90"/>
      <c r="AC837" s="539" t="s">
        <v>81</v>
      </c>
      <c r="AD837" s="78" t="s">
        <v>81</v>
      </c>
      <c r="AE837" s="78"/>
      <c r="AF837" s="2" t="s">
        <v>81</v>
      </c>
    </row>
    <row r="838" spans="1:32" ht="15">
      <c r="A838" s="242">
        <v>13031</v>
      </c>
      <c r="B838" s="243"/>
      <c r="C838" s="243" t="s">
        <v>741</v>
      </c>
      <c r="D838" s="385">
        <v>5</v>
      </c>
      <c r="E838" s="271">
        <v>3600</v>
      </c>
      <c r="F838" s="282">
        <v>24</v>
      </c>
      <c r="G838" s="386">
        <v>4.7</v>
      </c>
      <c r="H838" s="606">
        <v>4</v>
      </c>
      <c r="I838" s="606">
        <v>5.9</v>
      </c>
      <c r="J838" s="387">
        <v>120</v>
      </c>
      <c r="K838" s="275" t="s">
        <v>24</v>
      </c>
      <c r="L838" s="403">
        <v>12</v>
      </c>
      <c r="M838" s="416">
        <v>5000</v>
      </c>
      <c r="N838" s="420">
        <v>0.25</v>
      </c>
      <c r="O838" s="423">
        <v>1.35</v>
      </c>
      <c r="P838" s="403">
        <v>13</v>
      </c>
      <c r="Q838" s="554"/>
      <c r="R838" s="553" t="s">
        <v>81</v>
      </c>
      <c r="S838" s="84">
        <v>91</v>
      </c>
      <c r="T838" s="430">
        <v>398.79999999999995</v>
      </c>
      <c r="U838" s="616"/>
      <c r="V838" s="606">
        <v>0.97199999999999998</v>
      </c>
      <c r="W838" s="304"/>
      <c r="X838" s="616"/>
      <c r="Y838" s="457">
        <v>0.97199999999999998</v>
      </c>
      <c r="Z838" s="460">
        <v>23.624333333333333</v>
      </c>
      <c r="AA838" s="512">
        <v>4.7248666666666663</v>
      </c>
      <c r="AB838" s="524"/>
      <c r="AC838" s="540">
        <v>7.2</v>
      </c>
      <c r="AD838" s="524" t="s">
        <v>742</v>
      </c>
      <c r="AE838" s="524">
        <v>0</v>
      </c>
      <c r="AF838" s="2">
        <v>13031</v>
      </c>
    </row>
    <row r="839" spans="1:32" ht="45">
      <c r="A839" s="12">
        <v>13032</v>
      </c>
      <c r="B839" s="244"/>
      <c r="C839" s="244" t="s">
        <v>743</v>
      </c>
      <c r="D839" s="189"/>
      <c r="E839" s="112">
        <v>23000</v>
      </c>
      <c r="F839" s="216">
        <v>58</v>
      </c>
      <c r="G839" s="190"/>
      <c r="H839" s="114">
        <v>49</v>
      </c>
      <c r="I839" s="114">
        <v>74</v>
      </c>
      <c r="J839" s="269">
        <v>50</v>
      </c>
      <c r="K839" s="5" t="s">
        <v>24</v>
      </c>
      <c r="L839" s="85">
        <v>12</v>
      </c>
      <c r="M839" s="395">
        <v>2500</v>
      </c>
      <c r="N839" s="106">
        <v>0.25</v>
      </c>
      <c r="O839" s="424">
        <v>1.1000000000000001</v>
      </c>
      <c r="P839" s="85">
        <v>23</v>
      </c>
      <c r="Q839" s="554">
        <v>6.7000000000000004E-2</v>
      </c>
      <c r="R839" s="553">
        <v>1363.6</v>
      </c>
      <c r="S839" s="59">
        <v>161</v>
      </c>
      <c r="T839" s="115">
        <v>2127.5</v>
      </c>
      <c r="U839" s="616">
        <v>36.714999999999996</v>
      </c>
      <c r="V839" s="114">
        <v>10.119999999999999</v>
      </c>
      <c r="W839" s="114"/>
      <c r="X839" s="616">
        <v>1.8760000000000001</v>
      </c>
      <c r="Y839" s="62">
        <v>10.119999999999999</v>
      </c>
      <c r="Z839" s="116">
        <v>57.936999999999998</v>
      </c>
      <c r="AA839" s="513"/>
      <c r="AB839" s="78"/>
      <c r="AC839" s="539">
        <v>46</v>
      </c>
      <c r="AD839" s="78" t="s">
        <v>82</v>
      </c>
      <c r="AE839" s="78">
        <v>0</v>
      </c>
      <c r="AF839" s="2">
        <v>13032</v>
      </c>
    </row>
    <row r="840" spans="1:32" ht="30">
      <c r="A840" s="242">
        <v>13033</v>
      </c>
      <c r="B840" s="243"/>
      <c r="C840" s="243" t="s">
        <v>744</v>
      </c>
      <c r="D840" s="388">
        <v>0.8</v>
      </c>
      <c r="E840" s="271">
        <v>10400</v>
      </c>
      <c r="F840" s="287">
        <v>18</v>
      </c>
      <c r="G840" s="389">
        <v>23</v>
      </c>
      <c r="H840" s="304">
        <v>16</v>
      </c>
      <c r="I840" s="304">
        <v>21</v>
      </c>
      <c r="J840" s="274">
        <v>120</v>
      </c>
      <c r="K840" s="275">
        <v>80</v>
      </c>
      <c r="L840" s="403">
        <v>12</v>
      </c>
      <c r="M840" s="394">
        <v>2500</v>
      </c>
      <c r="N840" s="420">
        <v>0.25</v>
      </c>
      <c r="O840" s="423">
        <v>1.45</v>
      </c>
      <c r="P840" s="403">
        <v>12</v>
      </c>
      <c r="Q840" s="554">
        <v>6.7000000000000004E-2</v>
      </c>
      <c r="R840" s="553">
        <v>2088</v>
      </c>
      <c r="S840" s="84">
        <v>84</v>
      </c>
      <c r="T840" s="430">
        <v>973.19999999999993</v>
      </c>
      <c r="U840" s="616">
        <v>33.914285714285711</v>
      </c>
      <c r="V840" s="304">
        <v>6.032</v>
      </c>
      <c r="W840" s="304">
        <v>2.1480000000000001</v>
      </c>
      <c r="X840" s="616">
        <v>1.8760000000000001</v>
      </c>
      <c r="Y840" s="439">
        <v>8.18</v>
      </c>
      <c r="Z840" s="460">
        <v>17.919</v>
      </c>
      <c r="AA840" s="483">
        <v>22.39875</v>
      </c>
      <c r="AB840" s="526">
        <v>3</v>
      </c>
      <c r="AC840" s="540">
        <v>20.8</v>
      </c>
      <c r="AD840" s="524" t="s">
        <v>82</v>
      </c>
      <c r="AE840" s="524">
        <v>2</v>
      </c>
      <c r="AF840" s="2">
        <v>13033</v>
      </c>
    </row>
    <row r="841" spans="1:32" ht="60">
      <c r="A841" s="12">
        <v>13034</v>
      </c>
      <c r="B841" s="244"/>
      <c r="C841" s="244" t="s">
        <v>745</v>
      </c>
      <c r="D841" s="151">
        <v>2.5</v>
      </c>
      <c r="E841" s="112">
        <v>30000</v>
      </c>
      <c r="F841" s="216">
        <v>47</v>
      </c>
      <c r="G841" s="139">
        <v>19</v>
      </c>
      <c r="H841" s="114">
        <v>41</v>
      </c>
      <c r="I841" s="114">
        <v>57</v>
      </c>
      <c r="J841" s="269">
        <v>120</v>
      </c>
      <c r="K841" s="5">
        <v>80</v>
      </c>
      <c r="L841" s="85">
        <v>12</v>
      </c>
      <c r="M841" s="395">
        <v>4000</v>
      </c>
      <c r="N841" s="106">
        <v>0.25</v>
      </c>
      <c r="O841" s="424">
        <v>1.05</v>
      </c>
      <c r="P841" s="85">
        <v>24</v>
      </c>
      <c r="Q841" s="554">
        <v>0.1</v>
      </c>
      <c r="R841" s="553">
        <v>365.4</v>
      </c>
      <c r="S841" s="59">
        <v>360</v>
      </c>
      <c r="T841" s="115">
        <v>3265</v>
      </c>
      <c r="U841" s="616">
        <v>21.839999999999996</v>
      </c>
      <c r="V841" s="114">
        <v>7.875</v>
      </c>
      <c r="W841" s="114">
        <v>7.8760000000000012</v>
      </c>
      <c r="X841" s="616">
        <v>2.8000000000000003</v>
      </c>
      <c r="Y841" s="62">
        <v>15.751000000000001</v>
      </c>
      <c r="Z841" s="116">
        <v>47.255266666666671</v>
      </c>
      <c r="AA841" s="202">
        <v>18.902106666666668</v>
      </c>
      <c r="AB841" s="222">
        <v>11</v>
      </c>
      <c r="AC841" s="539">
        <v>400</v>
      </c>
      <c r="AD841" s="78" t="s">
        <v>82</v>
      </c>
      <c r="AE841" s="78">
        <v>2</v>
      </c>
      <c r="AF841" s="2">
        <v>13034</v>
      </c>
    </row>
    <row r="842" spans="1:32" ht="45">
      <c r="A842" s="242">
        <v>13035</v>
      </c>
      <c r="B842" s="243"/>
      <c r="C842" s="243" t="s">
        <v>746</v>
      </c>
      <c r="D842" s="390"/>
      <c r="E842" s="271">
        <v>1600</v>
      </c>
      <c r="F842" s="282"/>
      <c r="G842" s="314">
        <v>4</v>
      </c>
      <c r="H842" s="582">
        <v>3.5</v>
      </c>
      <c r="I842" s="582">
        <v>5</v>
      </c>
      <c r="J842" s="355">
        <v>75</v>
      </c>
      <c r="K842" s="275" t="s">
        <v>24</v>
      </c>
      <c r="L842" s="403">
        <v>15</v>
      </c>
      <c r="M842" s="329">
        <v>6000</v>
      </c>
      <c r="N842" s="420">
        <v>0.25</v>
      </c>
      <c r="O842" s="423">
        <v>4.1500000000000004</v>
      </c>
      <c r="P842" s="403">
        <v>11</v>
      </c>
      <c r="Q842" s="554">
        <v>0.1</v>
      </c>
      <c r="R842" s="553">
        <v>522</v>
      </c>
      <c r="S842" s="84">
        <v>77</v>
      </c>
      <c r="T842" s="430">
        <v>193.79999999999998</v>
      </c>
      <c r="U842" s="616">
        <v>32.299999999999997</v>
      </c>
      <c r="V842" s="582">
        <v>1.1066666666666667</v>
      </c>
      <c r="W842" s="304"/>
      <c r="X842" s="616">
        <v>2.8000000000000003</v>
      </c>
      <c r="Y842" s="448">
        <v>1.1066666666666667</v>
      </c>
      <c r="Z842" s="460"/>
      <c r="AA842" s="484">
        <v>4.059733333333333</v>
      </c>
      <c r="AB842" s="524"/>
      <c r="AC842" s="540">
        <v>3.2</v>
      </c>
      <c r="AD842" s="524" t="s">
        <v>229</v>
      </c>
      <c r="AE842" s="524">
        <v>0</v>
      </c>
      <c r="AF842" s="2">
        <v>13035</v>
      </c>
    </row>
    <row r="843" spans="1:32" ht="30">
      <c r="A843" s="12">
        <v>13036</v>
      </c>
      <c r="B843" s="244"/>
      <c r="C843" s="244" t="s">
        <v>747</v>
      </c>
      <c r="D843" s="235"/>
      <c r="E843" s="112">
        <v>1100</v>
      </c>
      <c r="F843" s="120"/>
      <c r="G843" s="226">
        <v>3.5</v>
      </c>
      <c r="H843" s="143">
        <v>2.8</v>
      </c>
      <c r="I843" s="143">
        <v>4</v>
      </c>
      <c r="J843" s="331">
        <v>75</v>
      </c>
      <c r="K843" s="5" t="s">
        <v>24</v>
      </c>
      <c r="L843" s="85">
        <v>15</v>
      </c>
      <c r="M843" s="313">
        <v>6000</v>
      </c>
      <c r="N843" s="106">
        <v>0.25</v>
      </c>
      <c r="O843" s="424">
        <v>5.75</v>
      </c>
      <c r="P843" s="85">
        <v>9</v>
      </c>
      <c r="Q843" s="554">
        <v>0.2</v>
      </c>
      <c r="R843" s="553">
        <v>400.2</v>
      </c>
      <c r="S843" s="59">
        <v>63</v>
      </c>
      <c r="T843" s="115">
        <v>143.30000000000001</v>
      </c>
      <c r="U843" s="616">
        <v>24.32</v>
      </c>
      <c r="V843" s="143">
        <v>1.0541666666666667</v>
      </c>
      <c r="W843" s="114"/>
      <c r="X843" s="616">
        <v>5.6000000000000005</v>
      </c>
      <c r="Y843" s="67">
        <v>1.0541666666666667</v>
      </c>
      <c r="Z843" s="116"/>
      <c r="AA843" s="163">
        <v>3.2613166666666671</v>
      </c>
      <c r="AB843" s="78"/>
      <c r="AC843" s="539">
        <v>2.2000000000000002</v>
      </c>
      <c r="AD843" s="78" t="s">
        <v>229</v>
      </c>
      <c r="AE843" s="78">
        <v>0</v>
      </c>
      <c r="AF843" s="2">
        <v>13036</v>
      </c>
    </row>
    <row r="844" spans="1:32" ht="30">
      <c r="A844" s="242">
        <v>13037</v>
      </c>
      <c r="B844" s="243"/>
      <c r="C844" s="243" t="s">
        <v>748</v>
      </c>
      <c r="D844" s="390"/>
      <c r="E844" s="271">
        <v>5400</v>
      </c>
      <c r="F844" s="282"/>
      <c r="G844" s="314">
        <v>10.5</v>
      </c>
      <c r="H844" s="582">
        <v>8.9</v>
      </c>
      <c r="I844" s="582">
        <v>13.5</v>
      </c>
      <c r="J844" s="355">
        <v>75</v>
      </c>
      <c r="K844" s="275" t="s">
        <v>24</v>
      </c>
      <c r="L844" s="403">
        <v>15</v>
      </c>
      <c r="M844" s="329">
        <v>6000</v>
      </c>
      <c r="N844" s="420">
        <v>0.25</v>
      </c>
      <c r="O844" s="423">
        <v>1.7</v>
      </c>
      <c r="P844" s="403">
        <v>31</v>
      </c>
      <c r="Q844" s="554"/>
      <c r="R844" s="553" t="s">
        <v>81</v>
      </c>
      <c r="S844" s="84">
        <v>217</v>
      </c>
      <c r="T844" s="430">
        <v>611.20000000000005</v>
      </c>
      <c r="U844" s="616"/>
      <c r="V844" s="582">
        <v>1.53</v>
      </c>
      <c r="W844" s="304"/>
      <c r="X844" s="616"/>
      <c r="Y844" s="448">
        <v>1.53</v>
      </c>
      <c r="Z844" s="460"/>
      <c r="AA844" s="484">
        <v>10.647266666666669</v>
      </c>
      <c r="AB844" s="524"/>
      <c r="AC844" s="540">
        <v>10.8</v>
      </c>
      <c r="AD844" s="524" t="s">
        <v>229</v>
      </c>
      <c r="AE844" s="524">
        <v>0</v>
      </c>
      <c r="AF844" s="2">
        <v>13037</v>
      </c>
    </row>
    <row r="845" spans="1:32" ht="30">
      <c r="A845" s="12">
        <v>13038</v>
      </c>
      <c r="B845" s="244"/>
      <c r="C845" s="244" t="s">
        <v>749</v>
      </c>
      <c r="D845" s="111"/>
      <c r="E845" s="112">
        <v>16000</v>
      </c>
      <c r="F845" s="216">
        <v>7</v>
      </c>
      <c r="G845" s="121"/>
      <c r="H845" s="114">
        <v>6.1</v>
      </c>
      <c r="I845" s="114">
        <v>8.5</v>
      </c>
      <c r="J845" s="269">
        <v>400</v>
      </c>
      <c r="K845" s="1"/>
      <c r="L845" s="85">
        <v>12</v>
      </c>
      <c r="M845" s="395">
        <v>8000</v>
      </c>
      <c r="N845" s="106">
        <v>0.1</v>
      </c>
      <c r="O845" s="424">
        <v>1.1000000000000001</v>
      </c>
      <c r="P845" s="85">
        <v>18</v>
      </c>
      <c r="Q845" s="552"/>
      <c r="R845" s="553" t="s">
        <v>81</v>
      </c>
      <c r="S845" s="59">
        <v>126</v>
      </c>
      <c r="T845" s="115">
        <v>1665.2</v>
      </c>
      <c r="U845" s="614"/>
      <c r="V845" s="114">
        <v>2.2000000000000002</v>
      </c>
      <c r="W845" s="114"/>
      <c r="X845" s="614"/>
      <c r="Y845" s="62">
        <v>2.2000000000000002</v>
      </c>
      <c r="Z845" s="116">
        <v>6.9993000000000007</v>
      </c>
      <c r="AA845" s="122"/>
      <c r="AB845" s="78"/>
      <c r="AC845" s="539">
        <v>32</v>
      </c>
      <c r="AD845" s="78" t="s">
        <v>82</v>
      </c>
      <c r="AE845" s="78">
        <v>0</v>
      </c>
      <c r="AF845" s="2">
        <v>13038</v>
      </c>
    </row>
    <row r="846" spans="1:32" ht="30">
      <c r="A846" s="242">
        <v>13039</v>
      </c>
      <c r="B846" s="243"/>
      <c r="C846" s="243" t="s">
        <v>750</v>
      </c>
      <c r="D846" s="270"/>
      <c r="E846" s="271">
        <v>32000</v>
      </c>
      <c r="F846" s="287">
        <v>12</v>
      </c>
      <c r="G846" s="280"/>
      <c r="H846" s="304">
        <v>10.5</v>
      </c>
      <c r="I846" s="304">
        <v>15</v>
      </c>
      <c r="J846" s="274">
        <v>400</v>
      </c>
      <c r="K846" s="275"/>
      <c r="L846" s="403">
        <v>12</v>
      </c>
      <c r="M846" s="394">
        <v>8000</v>
      </c>
      <c r="N846" s="420">
        <v>0.1</v>
      </c>
      <c r="O846" s="423">
        <v>0.75</v>
      </c>
      <c r="P846" s="403">
        <v>24</v>
      </c>
      <c r="Q846" s="554"/>
      <c r="R846" s="553" t="s">
        <v>81</v>
      </c>
      <c r="S846" s="84">
        <v>168</v>
      </c>
      <c r="T846" s="430">
        <v>3246.4</v>
      </c>
      <c r="U846" s="615"/>
      <c r="V846" s="304">
        <v>3</v>
      </c>
      <c r="W846" s="304"/>
      <c r="X846" s="615"/>
      <c r="Y846" s="439">
        <v>3</v>
      </c>
      <c r="Z846" s="460">
        <v>12.227600000000001</v>
      </c>
      <c r="AA846" s="474"/>
      <c r="AB846" s="524"/>
      <c r="AC846" s="540">
        <v>64</v>
      </c>
      <c r="AD846" s="524" t="s">
        <v>82</v>
      </c>
      <c r="AE846" s="524">
        <v>0</v>
      </c>
      <c r="AF846" s="2">
        <v>13039</v>
      </c>
    </row>
    <row r="847" spans="1:32" ht="30">
      <c r="A847" s="12">
        <v>13040</v>
      </c>
      <c r="B847" s="244"/>
      <c r="C847" s="244" t="s">
        <v>751</v>
      </c>
      <c r="D847" s="111"/>
      <c r="E847" s="112">
        <v>59000</v>
      </c>
      <c r="F847" s="216">
        <v>21</v>
      </c>
      <c r="G847" s="121"/>
      <c r="H847" s="114">
        <v>17</v>
      </c>
      <c r="I847" s="114">
        <v>26</v>
      </c>
      <c r="J847" s="269">
        <v>400</v>
      </c>
      <c r="K847" s="1"/>
      <c r="L847" s="85">
        <v>12</v>
      </c>
      <c r="M847" s="395">
        <v>8000</v>
      </c>
      <c r="N847" s="106">
        <v>0.1</v>
      </c>
      <c r="O847" s="424">
        <v>0.55000000000000004</v>
      </c>
      <c r="P847" s="85">
        <v>29</v>
      </c>
      <c r="Q847" s="554">
        <v>0.02</v>
      </c>
      <c r="R847" s="553">
        <v>313.2</v>
      </c>
      <c r="S847" s="59">
        <v>203</v>
      </c>
      <c r="T847" s="115">
        <v>5878.8</v>
      </c>
      <c r="U847" s="632">
        <v>3.4283333333333332</v>
      </c>
      <c r="V847" s="114">
        <v>4.0562500000000004</v>
      </c>
      <c r="W847" s="114"/>
      <c r="X847" s="632">
        <v>0.56000000000000005</v>
      </c>
      <c r="Y847" s="62">
        <v>4.0562500000000004</v>
      </c>
      <c r="Z847" s="116">
        <v>20.628575000000001</v>
      </c>
      <c r="AA847" s="122"/>
      <c r="AB847" s="78"/>
      <c r="AC847" s="539">
        <v>118</v>
      </c>
      <c r="AD847" s="78" t="s">
        <v>82</v>
      </c>
      <c r="AE847" s="78">
        <v>0</v>
      </c>
      <c r="AF847" s="2">
        <v>13040</v>
      </c>
    </row>
    <row r="848" spans="1:32" ht="30">
      <c r="A848" s="242">
        <v>13041</v>
      </c>
      <c r="B848" s="243"/>
      <c r="C848" s="243" t="s">
        <v>752</v>
      </c>
      <c r="D848" s="270">
        <v>7</v>
      </c>
      <c r="E848" s="271">
        <v>37000</v>
      </c>
      <c r="F848" s="287">
        <v>21</v>
      </c>
      <c r="G848" s="391"/>
      <c r="H848" s="304">
        <v>18</v>
      </c>
      <c r="I848" s="304">
        <v>25</v>
      </c>
      <c r="J848" s="274">
        <v>300</v>
      </c>
      <c r="K848" s="275">
        <v>40</v>
      </c>
      <c r="L848" s="403">
        <v>12</v>
      </c>
      <c r="M848" s="394">
        <v>5000</v>
      </c>
      <c r="N848" s="420">
        <v>0.1</v>
      </c>
      <c r="O848" s="423">
        <v>0.55000000000000004</v>
      </c>
      <c r="P848" s="403">
        <v>18</v>
      </c>
      <c r="Q848" s="554">
        <v>0.1</v>
      </c>
      <c r="R848" s="553">
        <v>2001</v>
      </c>
      <c r="S848" s="84">
        <v>126</v>
      </c>
      <c r="T848" s="430">
        <v>3685.4</v>
      </c>
      <c r="U848" s="615">
        <v>44.16</v>
      </c>
      <c r="V848" s="304">
        <v>4.07</v>
      </c>
      <c r="W848" s="304">
        <v>2.5060000000000002</v>
      </c>
      <c r="X848" s="615">
        <v>2.8000000000000003</v>
      </c>
      <c r="Y848" s="439">
        <v>6.5760000000000005</v>
      </c>
      <c r="Z848" s="460">
        <v>20.746733333333335</v>
      </c>
      <c r="AA848" s="484"/>
      <c r="AB848" s="524"/>
      <c r="AC848" s="540">
        <v>74</v>
      </c>
      <c r="AD848" s="524" t="s">
        <v>82</v>
      </c>
      <c r="AE848" s="524">
        <v>2</v>
      </c>
      <c r="AF848" s="2">
        <v>13041</v>
      </c>
    </row>
    <row r="849" spans="1:32" ht="60">
      <c r="A849" s="12">
        <v>13042</v>
      </c>
      <c r="B849" s="244"/>
      <c r="C849" s="244" t="s">
        <v>753</v>
      </c>
      <c r="D849" s="111">
        <v>8</v>
      </c>
      <c r="E849" s="112">
        <v>55000</v>
      </c>
      <c r="F849" s="216">
        <v>26</v>
      </c>
      <c r="G849" s="121"/>
      <c r="H849" s="114">
        <v>24</v>
      </c>
      <c r="I849" s="114">
        <v>30</v>
      </c>
      <c r="J849" s="269">
        <v>600</v>
      </c>
      <c r="K849" s="5">
        <v>70</v>
      </c>
      <c r="L849" s="85">
        <v>10</v>
      </c>
      <c r="M849" s="395">
        <v>8000</v>
      </c>
      <c r="N849" s="106">
        <v>0.1</v>
      </c>
      <c r="O849" s="424">
        <v>1.2</v>
      </c>
      <c r="P849" s="85">
        <v>31</v>
      </c>
      <c r="Q849" s="554">
        <v>0.1</v>
      </c>
      <c r="R849" s="553">
        <v>913.5</v>
      </c>
      <c r="S849" s="59">
        <v>217</v>
      </c>
      <c r="T849" s="115">
        <v>6333</v>
      </c>
      <c r="U849" s="615">
        <v>8.4875000000000007</v>
      </c>
      <c r="V849" s="114">
        <v>8.25</v>
      </c>
      <c r="W849" s="114">
        <v>5.0120000000000005</v>
      </c>
      <c r="X849" s="615">
        <v>2.8000000000000003</v>
      </c>
      <c r="Y849" s="62">
        <v>13.262</v>
      </c>
      <c r="Z849" s="116">
        <v>26.198700000000002</v>
      </c>
      <c r="AA849" s="122"/>
      <c r="AB849" s="78"/>
      <c r="AC849" s="539">
        <v>110</v>
      </c>
      <c r="AD849" s="78" t="s">
        <v>82</v>
      </c>
      <c r="AE849" s="78">
        <v>2</v>
      </c>
      <c r="AF849" s="2">
        <v>13042</v>
      </c>
    </row>
    <row r="850" spans="1:32" ht="30">
      <c r="A850" s="242">
        <v>13043</v>
      </c>
      <c r="B850" s="243"/>
      <c r="C850" s="243" t="s">
        <v>754</v>
      </c>
      <c r="D850" s="270"/>
      <c r="E850" s="271">
        <v>8300</v>
      </c>
      <c r="F850" s="287">
        <v>5.6</v>
      </c>
      <c r="G850" s="280"/>
      <c r="H850" s="304">
        <v>5</v>
      </c>
      <c r="I850" s="304">
        <v>6.6</v>
      </c>
      <c r="J850" s="274">
        <v>400</v>
      </c>
      <c r="K850" s="275"/>
      <c r="L850" s="403">
        <v>12</v>
      </c>
      <c r="M850" s="394">
        <v>8000</v>
      </c>
      <c r="N850" s="420">
        <v>0.1</v>
      </c>
      <c r="O850" s="423">
        <v>2.2999999999999998</v>
      </c>
      <c r="P850" s="403">
        <v>42</v>
      </c>
      <c r="Q850" s="554">
        <v>0.1</v>
      </c>
      <c r="R850" s="553">
        <v>2610</v>
      </c>
      <c r="S850" s="84">
        <v>294</v>
      </c>
      <c r="T850" s="430">
        <v>1092.46</v>
      </c>
      <c r="U850" s="615">
        <v>28.083333333333332</v>
      </c>
      <c r="V850" s="304">
        <v>2.38625</v>
      </c>
      <c r="W850" s="304"/>
      <c r="X850" s="615">
        <v>2.8000000000000003</v>
      </c>
      <c r="Y850" s="439">
        <v>2.38625</v>
      </c>
      <c r="Z850" s="460">
        <v>5.6291400000000005</v>
      </c>
      <c r="AA850" s="474"/>
      <c r="AB850" s="524"/>
      <c r="AC850" s="540">
        <v>16.600000000000001</v>
      </c>
      <c r="AD850" s="524" t="s">
        <v>82</v>
      </c>
      <c r="AE850" s="524">
        <v>0</v>
      </c>
      <c r="AF850" s="2">
        <v>13043</v>
      </c>
    </row>
    <row r="851" spans="1:32" ht="30">
      <c r="A851" s="12">
        <v>13044</v>
      </c>
      <c r="B851" s="244"/>
      <c r="C851" s="244" t="s">
        <v>755</v>
      </c>
      <c r="D851" s="235" t="s">
        <v>24</v>
      </c>
      <c r="E851" s="112">
        <v>30000</v>
      </c>
      <c r="F851" s="120"/>
      <c r="G851" s="226">
        <v>20</v>
      </c>
      <c r="H851" s="143">
        <v>17</v>
      </c>
      <c r="I851" s="143">
        <v>24</v>
      </c>
      <c r="J851" s="331">
        <v>200</v>
      </c>
      <c r="K851" s="5" t="s">
        <v>24</v>
      </c>
      <c r="L851" s="85">
        <v>15</v>
      </c>
      <c r="M851" s="313">
        <v>6000</v>
      </c>
      <c r="N851" s="106">
        <v>0.25</v>
      </c>
      <c r="O851" s="424">
        <v>1.25</v>
      </c>
      <c r="P851" s="85">
        <v>21</v>
      </c>
      <c r="Q851" s="554">
        <v>3.3300000000000003E-2</v>
      </c>
      <c r="R851" s="553">
        <v>126.65</v>
      </c>
      <c r="S851" s="59">
        <v>147</v>
      </c>
      <c r="T851" s="115">
        <v>2337</v>
      </c>
      <c r="U851" s="620">
        <v>2.7606666666666668</v>
      </c>
      <c r="V851" s="143">
        <v>6.25</v>
      </c>
      <c r="W851" s="114"/>
      <c r="X851" s="620">
        <v>0.93240000000000012</v>
      </c>
      <c r="Y851" s="67">
        <v>6.25</v>
      </c>
      <c r="Z851" s="116"/>
      <c r="AA851" s="163">
        <v>19.728500000000004</v>
      </c>
      <c r="AB851" s="78"/>
      <c r="AC851" s="539">
        <v>60</v>
      </c>
      <c r="AD851" s="78" t="s">
        <v>229</v>
      </c>
      <c r="AE851" s="78">
        <v>0</v>
      </c>
      <c r="AF851" s="2">
        <v>13044</v>
      </c>
    </row>
    <row r="852" spans="1:32" ht="15">
      <c r="A852" s="90"/>
      <c r="B852" s="241"/>
      <c r="C852" s="90"/>
      <c r="D852" s="125"/>
      <c r="E852" s="112"/>
      <c r="F852" s="120"/>
      <c r="G852" s="191"/>
      <c r="H852" s="192"/>
      <c r="I852" s="192"/>
      <c r="J852" s="392"/>
      <c r="K852" s="89"/>
      <c r="L852" s="90"/>
      <c r="M852" s="392"/>
      <c r="N852" s="106" t="s">
        <v>81</v>
      </c>
      <c r="O852" s="424" t="s">
        <v>81</v>
      </c>
      <c r="P852" s="89"/>
      <c r="Q852" s="554">
        <v>3.3300000000000003E-2</v>
      </c>
      <c r="R852" s="553">
        <v>89.4</v>
      </c>
      <c r="S852" s="59"/>
      <c r="T852" s="115" t="s">
        <v>81</v>
      </c>
      <c r="U852" s="620">
        <v>2.0640000000000001</v>
      </c>
      <c r="V852" s="192"/>
      <c r="W852" s="192"/>
      <c r="X852" s="620">
        <v>0.93240000000000012</v>
      </c>
      <c r="Y852" s="62" t="s">
        <v>81</v>
      </c>
      <c r="Z852" s="116"/>
      <c r="AA852" s="514"/>
      <c r="AB852" s="90"/>
      <c r="AC852" s="539" t="s">
        <v>81</v>
      </c>
      <c r="AD852" s="78" t="s">
        <v>81</v>
      </c>
      <c r="AE852" s="78"/>
      <c r="AF852" s="2" t="s">
        <v>81</v>
      </c>
    </row>
    <row r="853" spans="1:32" ht="15">
      <c r="A853" s="238">
        <v>13050</v>
      </c>
      <c r="B853" s="239"/>
      <c r="C853" s="240" t="s">
        <v>668</v>
      </c>
      <c r="D853" s="263"/>
      <c r="E853" s="264"/>
      <c r="F853" s="265"/>
      <c r="G853" s="266"/>
      <c r="H853" s="267"/>
      <c r="I853" s="267"/>
      <c r="J853" s="268"/>
      <c r="K853" s="268"/>
      <c r="L853" s="263"/>
      <c r="M853" s="268"/>
      <c r="N853" s="419" t="s">
        <v>81</v>
      </c>
      <c r="O853" s="425" t="s">
        <v>81</v>
      </c>
      <c r="P853" s="263"/>
      <c r="Q853" s="554">
        <v>3.3300000000000003E-2</v>
      </c>
      <c r="R853" s="553">
        <v>402.3</v>
      </c>
      <c r="S853" s="561"/>
      <c r="T853" s="429" t="s">
        <v>81</v>
      </c>
      <c r="U853" s="620">
        <v>8.4013333333333318</v>
      </c>
      <c r="V853" s="267"/>
      <c r="W853" s="267"/>
      <c r="X853" s="620">
        <v>0.93240000000000012</v>
      </c>
      <c r="Y853" s="440" t="s">
        <v>81</v>
      </c>
      <c r="Z853" s="459"/>
      <c r="AA853" s="472"/>
      <c r="AB853" s="523"/>
      <c r="AC853" s="538" t="s">
        <v>81</v>
      </c>
      <c r="AD853" s="523" t="s">
        <v>81</v>
      </c>
      <c r="AE853" s="523"/>
      <c r="AF853" s="2">
        <v>13050</v>
      </c>
    </row>
    <row r="854" spans="1:32" ht="15">
      <c r="A854" s="90"/>
      <c r="B854" s="241"/>
      <c r="C854" s="90"/>
      <c r="D854" s="125"/>
      <c r="E854" s="112"/>
      <c r="F854" s="120"/>
      <c r="G854" s="130"/>
      <c r="H854" s="114"/>
      <c r="I854" s="114"/>
      <c r="J854" s="269"/>
      <c r="K854" s="89"/>
      <c r="L854" s="90"/>
      <c r="M854" s="269"/>
      <c r="N854" s="106" t="s">
        <v>81</v>
      </c>
      <c r="O854" s="424" t="s">
        <v>81</v>
      </c>
      <c r="P854" s="89"/>
      <c r="Q854" s="554">
        <v>0.05</v>
      </c>
      <c r="R854" s="553">
        <v>1655.8</v>
      </c>
      <c r="S854" s="59"/>
      <c r="T854" s="115" t="s">
        <v>81</v>
      </c>
      <c r="U854" s="615">
        <v>4.5395000000000003</v>
      </c>
      <c r="V854" s="127"/>
      <c r="W854" s="114"/>
      <c r="X854" s="615">
        <v>1.4000000000000001</v>
      </c>
      <c r="Y854" s="62" t="s">
        <v>81</v>
      </c>
      <c r="Z854" s="116"/>
      <c r="AA854" s="163"/>
      <c r="AB854" s="90"/>
      <c r="AC854" s="539" t="s">
        <v>81</v>
      </c>
      <c r="AD854" s="78" t="s">
        <v>81</v>
      </c>
      <c r="AE854" s="78"/>
      <c r="AF854" s="2" t="s">
        <v>81</v>
      </c>
    </row>
    <row r="855" spans="1:32" ht="15">
      <c r="A855" s="193">
        <v>13051</v>
      </c>
      <c r="B855" s="245"/>
      <c r="C855" s="243" t="s">
        <v>756</v>
      </c>
      <c r="D855" s="281" t="s">
        <v>24</v>
      </c>
      <c r="E855" s="271">
        <v>19000</v>
      </c>
      <c r="F855" s="287">
        <v>24</v>
      </c>
      <c r="G855" s="393"/>
      <c r="H855" s="304">
        <v>20</v>
      </c>
      <c r="I855" s="304">
        <v>30</v>
      </c>
      <c r="J855" s="274">
        <v>100</v>
      </c>
      <c r="K855" s="275" t="s">
        <v>24</v>
      </c>
      <c r="L855" s="403">
        <v>15</v>
      </c>
      <c r="M855" s="394">
        <v>4000</v>
      </c>
      <c r="N855" s="420">
        <v>0.25</v>
      </c>
      <c r="O855" s="423">
        <v>1.2</v>
      </c>
      <c r="P855" s="403">
        <v>29</v>
      </c>
      <c r="Q855" s="554">
        <v>0.05</v>
      </c>
      <c r="R855" s="553">
        <v>3214.2</v>
      </c>
      <c r="S855" s="607">
        <v>203</v>
      </c>
      <c r="T855" s="430">
        <v>1590</v>
      </c>
      <c r="U855" s="615">
        <v>8.6204999999999998</v>
      </c>
      <c r="V855" s="546">
        <v>5.7</v>
      </c>
      <c r="W855" s="546"/>
      <c r="X855" s="615">
        <v>1.4000000000000001</v>
      </c>
      <c r="Y855" s="439">
        <v>5.7</v>
      </c>
      <c r="Z855" s="470">
        <v>23.760000000000005</v>
      </c>
      <c r="AA855" s="515"/>
      <c r="AB855" s="533"/>
      <c r="AC855" s="540">
        <v>38</v>
      </c>
      <c r="AD855" s="524" t="s">
        <v>82</v>
      </c>
      <c r="AE855" s="533">
        <v>0</v>
      </c>
      <c r="AF855" s="2">
        <v>13051</v>
      </c>
    </row>
    <row r="856" spans="1:32" ht="45">
      <c r="A856" s="12">
        <v>13052</v>
      </c>
      <c r="B856" s="244"/>
      <c r="C856" s="244" t="s">
        <v>757</v>
      </c>
      <c r="D856" s="194"/>
      <c r="E856" s="112">
        <v>11000</v>
      </c>
      <c r="F856" s="216">
        <v>49</v>
      </c>
      <c r="G856" s="236"/>
      <c r="H856" s="114">
        <v>40</v>
      </c>
      <c r="I856" s="114">
        <v>60</v>
      </c>
      <c r="J856" s="269">
        <v>40</v>
      </c>
      <c r="K856" s="5" t="s">
        <v>24</v>
      </c>
      <c r="L856" s="85">
        <v>12</v>
      </c>
      <c r="M856" s="395">
        <v>800</v>
      </c>
      <c r="N856" s="106">
        <v>0.1</v>
      </c>
      <c r="O856" s="424">
        <v>1.2</v>
      </c>
      <c r="P856" s="85">
        <v>7</v>
      </c>
      <c r="Q856" s="554">
        <v>0.05</v>
      </c>
      <c r="R856" s="553">
        <v>5844</v>
      </c>
      <c r="S856" s="59">
        <v>49</v>
      </c>
      <c r="T856" s="115">
        <v>1107.2</v>
      </c>
      <c r="U856" s="615">
        <v>15.4175</v>
      </c>
      <c r="V856" s="114">
        <v>16.5</v>
      </c>
      <c r="W856" s="114"/>
      <c r="X856" s="615">
        <v>1.4000000000000001</v>
      </c>
      <c r="Y856" s="62">
        <v>16.5</v>
      </c>
      <c r="Z856" s="116">
        <v>48.598000000000006</v>
      </c>
      <c r="AA856" s="516"/>
      <c r="AB856" s="78"/>
      <c r="AC856" s="539">
        <v>22</v>
      </c>
      <c r="AD856" s="78" t="s">
        <v>82</v>
      </c>
      <c r="AE856" s="78">
        <v>0</v>
      </c>
      <c r="AF856" s="2">
        <v>13052</v>
      </c>
    </row>
    <row r="857" spans="1:32" ht="45">
      <c r="A857" s="242">
        <v>13053</v>
      </c>
      <c r="B857" s="243"/>
      <c r="C857" s="243" t="s">
        <v>758</v>
      </c>
      <c r="D857" s="328">
        <v>2.6</v>
      </c>
      <c r="E857" s="271">
        <v>18000</v>
      </c>
      <c r="F857" s="282">
        <v>88</v>
      </c>
      <c r="G857" s="314">
        <v>34</v>
      </c>
      <c r="H857" s="582">
        <v>28</v>
      </c>
      <c r="I857" s="582">
        <v>44</v>
      </c>
      <c r="J857" s="329">
        <v>80</v>
      </c>
      <c r="K857" s="330"/>
      <c r="L857" s="403">
        <v>10</v>
      </c>
      <c r="M857" s="329">
        <v>3000</v>
      </c>
      <c r="N857" s="420">
        <v>0.25</v>
      </c>
      <c r="O857" s="423">
        <v>0.75</v>
      </c>
      <c r="P857" s="403">
        <v>50</v>
      </c>
      <c r="Q857" s="554">
        <v>0.05</v>
      </c>
      <c r="R857" s="553">
        <v>3798.6</v>
      </c>
      <c r="S857" s="84">
        <v>350</v>
      </c>
      <c r="T857" s="430">
        <v>2114</v>
      </c>
      <c r="U857" s="615">
        <v>13.342000000000001</v>
      </c>
      <c r="V857" s="582">
        <v>4.5</v>
      </c>
      <c r="W857" s="304"/>
      <c r="X857" s="615">
        <v>1.4000000000000001</v>
      </c>
      <c r="Y857" s="448">
        <v>4.5</v>
      </c>
      <c r="Z857" s="460"/>
      <c r="AA857" s="484">
        <v>34.017500000000005</v>
      </c>
      <c r="AB857" s="524"/>
      <c r="AC857" s="540">
        <v>36</v>
      </c>
      <c r="AD857" s="524" t="s">
        <v>229</v>
      </c>
      <c r="AE857" s="524">
        <v>0</v>
      </c>
      <c r="AF857" s="2">
        <v>13053</v>
      </c>
    </row>
    <row r="858" spans="1:32" ht="15">
      <c r="A858" s="164">
        <v>13054</v>
      </c>
      <c r="B858" s="247"/>
      <c r="C858" s="244" t="s">
        <v>759</v>
      </c>
      <c r="D858" s="194">
        <v>250</v>
      </c>
      <c r="E858" s="112">
        <v>5600</v>
      </c>
      <c r="F858" s="216">
        <v>15.5</v>
      </c>
      <c r="G858" s="237"/>
      <c r="H858" s="114">
        <v>13</v>
      </c>
      <c r="I858" s="114">
        <v>19</v>
      </c>
      <c r="J858" s="269">
        <v>50</v>
      </c>
      <c r="K858" s="5" t="s">
        <v>24</v>
      </c>
      <c r="L858" s="85">
        <v>12</v>
      </c>
      <c r="M858" s="395">
        <v>2500</v>
      </c>
      <c r="N858" s="106">
        <v>0.25</v>
      </c>
      <c r="O858" s="424">
        <v>1.6</v>
      </c>
      <c r="P858" s="85">
        <v>7</v>
      </c>
      <c r="Q858" s="554">
        <v>0.05</v>
      </c>
      <c r="R858" s="553">
        <v>6406.8</v>
      </c>
      <c r="S858" s="61">
        <v>49</v>
      </c>
      <c r="T858" s="115">
        <v>527.79999999999995</v>
      </c>
      <c r="U858" s="615">
        <v>11.229666666666667</v>
      </c>
      <c r="V858" s="136">
        <v>3.5840000000000005</v>
      </c>
      <c r="W858" s="136"/>
      <c r="X858" s="615">
        <v>1.4000000000000001</v>
      </c>
      <c r="Y858" s="62">
        <v>3.5840000000000005</v>
      </c>
      <c r="Z858" s="220">
        <v>15.554000000000002</v>
      </c>
      <c r="AA858" s="221"/>
      <c r="AB858" s="187"/>
      <c r="AC858" s="539">
        <v>11.200000000000001</v>
      </c>
      <c r="AD858" s="78" t="s">
        <v>82</v>
      </c>
      <c r="AE858" s="187">
        <v>0</v>
      </c>
      <c r="AF858" s="2">
        <v>13054</v>
      </c>
    </row>
    <row r="859" spans="1:32" ht="30">
      <c r="A859" s="242">
        <v>13055</v>
      </c>
      <c r="B859" s="243"/>
      <c r="C859" s="243" t="s">
        <v>760</v>
      </c>
      <c r="D859" s="281">
        <v>8</v>
      </c>
      <c r="E859" s="271">
        <v>11500</v>
      </c>
      <c r="F859" s="282">
        <v>33</v>
      </c>
      <c r="G859" s="302">
        <v>410</v>
      </c>
      <c r="H859" s="347">
        <v>350</v>
      </c>
      <c r="I859" s="347">
        <v>500</v>
      </c>
      <c r="J859" s="284">
        <v>6</v>
      </c>
      <c r="K859" s="275" t="s">
        <v>24</v>
      </c>
      <c r="L859" s="403">
        <v>12</v>
      </c>
      <c r="M859" s="284">
        <v>100</v>
      </c>
      <c r="N859" s="420">
        <v>0.1</v>
      </c>
      <c r="O859" s="423">
        <v>1</v>
      </c>
      <c r="P859" s="403">
        <v>59</v>
      </c>
      <c r="Q859" s="554">
        <v>0.05</v>
      </c>
      <c r="R859" s="553">
        <v>847.38000000000011</v>
      </c>
      <c r="S859" s="84">
        <v>413</v>
      </c>
      <c r="T859" s="430">
        <v>1519.3</v>
      </c>
      <c r="U859" s="615">
        <v>2.8969500000000004</v>
      </c>
      <c r="V859" s="325">
        <v>115</v>
      </c>
      <c r="W859" s="304"/>
      <c r="X859" s="615">
        <v>1.4000000000000001</v>
      </c>
      <c r="Y859" s="441">
        <v>115</v>
      </c>
      <c r="Z859" s="460">
        <v>32.403066666666675</v>
      </c>
      <c r="AA859" s="475">
        <v>405.03833333333341</v>
      </c>
      <c r="AB859" s="524"/>
      <c r="AC859" s="540">
        <v>23</v>
      </c>
      <c r="AD859" s="524" t="s">
        <v>134</v>
      </c>
      <c r="AE859" s="524">
        <v>0</v>
      </c>
      <c r="AF859" s="2">
        <v>13055</v>
      </c>
    </row>
    <row r="860" spans="1:32" ht="45">
      <c r="A860" s="12">
        <v>13056</v>
      </c>
      <c r="B860" s="244"/>
      <c r="C860" s="244" t="s">
        <v>761</v>
      </c>
      <c r="D860" s="125">
        <v>8</v>
      </c>
      <c r="E860" s="112">
        <v>24000</v>
      </c>
      <c r="F860" s="120">
        <v>61</v>
      </c>
      <c r="G860" s="219">
        <v>760</v>
      </c>
      <c r="H860" s="127">
        <v>660</v>
      </c>
      <c r="I860" s="127">
        <v>930</v>
      </c>
      <c r="J860" s="285">
        <v>6</v>
      </c>
      <c r="K860" s="5" t="s">
        <v>24</v>
      </c>
      <c r="L860" s="85">
        <v>12</v>
      </c>
      <c r="M860" s="285">
        <v>100</v>
      </c>
      <c r="N860" s="106">
        <v>0.1</v>
      </c>
      <c r="O860" s="424">
        <v>1</v>
      </c>
      <c r="P860" s="85">
        <v>59</v>
      </c>
      <c r="Q860" s="554">
        <v>0.05</v>
      </c>
      <c r="R860" s="553">
        <v>2235</v>
      </c>
      <c r="S860" s="59">
        <v>413</v>
      </c>
      <c r="T860" s="115">
        <v>2721.8</v>
      </c>
      <c r="U860" s="620">
        <v>12.21</v>
      </c>
      <c r="V860" s="150">
        <v>240</v>
      </c>
      <c r="W860" s="114"/>
      <c r="X860" s="620">
        <v>1.4000000000000001</v>
      </c>
      <c r="Y860" s="69">
        <v>240</v>
      </c>
      <c r="Z860" s="116">
        <v>61.039733333333352</v>
      </c>
      <c r="AA860" s="149">
        <v>762.9966666666669</v>
      </c>
      <c r="AB860" s="78"/>
      <c r="AC860" s="539">
        <v>48</v>
      </c>
      <c r="AD860" s="78" t="s">
        <v>134</v>
      </c>
      <c r="AE860" s="78">
        <v>0</v>
      </c>
      <c r="AF860" s="2">
        <v>13056</v>
      </c>
    </row>
    <row r="861" spans="1:32" ht="60">
      <c r="A861" s="242">
        <v>13057</v>
      </c>
      <c r="B861" s="243"/>
      <c r="C861" s="243" t="s">
        <v>762</v>
      </c>
      <c r="D861" s="281"/>
      <c r="E861" s="271">
        <v>24000</v>
      </c>
      <c r="F861" s="282"/>
      <c r="G861" s="383">
        <v>0.06</v>
      </c>
      <c r="H861" s="605">
        <v>0.05</v>
      </c>
      <c r="I861" s="605">
        <v>7.0000000000000007E-2</v>
      </c>
      <c r="J861" s="384">
        <v>100000</v>
      </c>
      <c r="K861" s="275" t="s">
        <v>24</v>
      </c>
      <c r="L861" s="403">
        <v>12</v>
      </c>
      <c r="M861" s="384">
        <v>2000000</v>
      </c>
      <c r="N861" s="420">
        <v>0.1</v>
      </c>
      <c r="O861" s="423">
        <v>2.4</v>
      </c>
      <c r="P861" s="403">
        <v>35</v>
      </c>
      <c r="Q861" s="554"/>
      <c r="R861" s="553" t="s">
        <v>81</v>
      </c>
      <c r="S861" s="84">
        <v>245</v>
      </c>
      <c r="T861" s="430">
        <v>2553.8000000000002</v>
      </c>
      <c r="U861" s="633"/>
      <c r="V861" s="437">
        <v>2.8799999999999999E-2</v>
      </c>
      <c r="W861" s="304"/>
      <c r="X861" s="633"/>
      <c r="Y861" s="458">
        <v>2.8799999999999999E-2</v>
      </c>
      <c r="Z861" s="460"/>
      <c r="AA861" s="511">
        <v>5.97718E-2</v>
      </c>
      <c r="AB861" s="524"/>
      <c r="AC861" s="540">
        <v>48</v>
      </c>
      <c r="AD861" s="524" t="s">
        <v>733</v>
      </c>
      <c r="AE861" s="524">
        <v>0</v>
      </c>
      <c r="AF861" s="2">
        <v>13057</v>
      </c>
    </row>
    <row r="862" spans="1:32" ht="15">
      <c r="A862" s="90"/>
      <c r="B862" s="241"/>
      <c r="C862" s="90"/>
      <c r="D862" s="195"/>
      <c r="E862" s="112"/>
      <c r="F862" s="120"/>
      <c r="G862" s="196"/>
      <c r="H862" s="114"/>
      <c r="I862" s="114"/>
      <c r="J862" s="269"/>
      <c r="K862" s="89"/>
      <c r="L862" s="90"/>
      <c r="M862" s="269"/>
      <c r="N862" s="106" t="s">
        <v>81</v>
      </c>
      <c r="O862" s="424" t="s">
        <v>81</v>
      </c>
      <c r="P862" s="89"/>
      <c r="Q862" s="552"/>
      <c r="R862" s="553" t="s">
        <v>81</v>
      </c>
      <c r="S862" s="59"/>
      <c r="T862" s="115" t="s">
        <v>81</v>
      </c>
      <c r="U862" s="614"/>
      <c r="V862" s="114"/>
      <c r="W862" s="114"/>
      <c r="X862" s="614"/>
      <c r="Y862" s="62" t="s">
        <v>81</v>
      </c>
      <c r="Z862" s="116"/>
      <c r="AA862" s="517"/>
      <c r="AB862" s="90"/>
      <c r="AC862" s="539" t="s">
        <v>81</v>
      </c>
      <c r="AD862" s="78" t="s">
        <v>81</v>
      </c>
      <c r="AE862" s="78"/>
      <c r="AF862" s="2" t="s">
        <v>81</v>
      </c>
    </row>
    <row r="863" spans="1:32" ht="71.25">
      <c r="A863" s="249"/>
      <c r="B863" s="250"/>
      <c r="C863" s="251" t="s">
        <v>763</v>
      </c>
      <c r="D863" s="320"/>
      <c r="E863" s="295"/>
      <c r="F863" s="296"/>
      <c r="G863" s="371"/>
      <c r="H863" s="298"/>
      <c r="I863" s="298"/>
      <c r="J863" s="299"/>
      <c r="K863" s="300"/>
      <c r="L863" s="406"/>
      <c r="M863" s="299"/>
      <c r="N863" s="421" t="s">
        <v>81</v>
      </c>
      <c r="O863" s="426" t="s">
        <v>81</v>
      </c>
      <c r="P863" s="406"/>
      <c r="Q863" s="554"/>
      <c r="R863" s="553" t="s">
        <v>81</v>
      </c>
      <c r="S863" s="563"/>
      <c r="T863" s="432" t="s">
        <v>81</v>
      </c>
      <c r="U863" s="616"/>
      <c r="V863" s="322"/>
      <c r="W863" s="298"/>
      <c r="X863" s="615"/>
      <c r="Y863" s="443" t="s">
        <v>81</v>
      </c>
      <c r="Z863" s="464"/>
      <c r="AA863" s="505"/>
      <c r="AB863" s="528"/>
      <c r="AC863" s="542" t="s">
        <v>81</v>
      </c>
      <c r="AD863" s="528" t="s">
        <v>81</v>
      </c>
      <c r="AE863" s="528"/>
      <c r="AF863" s="2" t="s">
        <v>81</v>
      </c>
    </row>
    <row r="864" spans="1:32" ht="15">
      <c r="A864" s="90"/>
      <c r="B864" s="241"/>
      <c r="C864" s="90"/>
      <c r="D864" s="125"/>
      <c r="E864" s="112"/>
      <c r="F864" s="120"/>
      <c r="G864" s="130"/>
      <c r="H864" s="114"/>
      <c r="I864" s="114"/>
      <c r="J864" s="269"/>
      <c r="K864" s="89"/>
      <c r="L864" s="90"/>
      <c r="M864" s="269"/>
      <c r="N864" s="106" t="s">
        <v>81</v>
      </c>
      <c r="O864" s="424" t="s">
        <v>81</v>
      </c>
      <c r="P864" s="89"/>
      <c r="Q864" s="554">
        <v>0.04</v>
      </c>
      <c r="R864" s="553">
        <v>1490</v>
      </c>
      <c r="S864" s="59"/>
      <c r="T864" s="115" t="s">
        <v>81</v>
      </c>
      <c r="U864" s="630">
        <v>17.329999999999998</v>
      </c>
      <c r="V864" s="127"/>
      <c r="W864" s="114"/>
      <c r="X864" s="630">
        <v>1.1200000000000001</v>
      </c>
      <c r="Y864" s="62" t="s">
        <v>81</v>
      </c>
      <c r="Z864" s="116"/>
      <c r="AA864" s="163"/>
      <c r="AB864" s="90"/>
      <c r="AC864" s="539" t="s">
        <v>81</v>
      </c>
      <c r="AD864" s="78" t="s">
        <v>81</v>
      </c>
      <c r="AE864" s="78"/>
      <c r="AF864" s="2" t="s">
        <v>81</v>
      </c>
    </row>
    <row r="865" spans="1:32" ht="28.5">
      <c r="A865" s="238">
        <v>14000</v>
      </c>
      <c r="B865" s="239" t="s">
        <v>83</v>
      </c>
      <c r="C865" s="240" t="s">
        <v>764</v>
      </c>
      <c r="D865" s="263"/>
      <c r="E865" s="264"/>
      <c r="F865" s="265"/>
      <c r="G865" s="266"/>
      <c r="H865" s="267"/>
      <c r="I865" s="267"/>
      <c r="J865" s="268"/>
      <c r="K865" s="268"/>
      <c r="L865" s="263"/>
      <c r="M865" s="268"/>
      <c r="N865" s="419" t="s">
        <v>81</v>
      </c>
      <c r="O865" s="425" t="s">
        <v>81</v>
      </c>
      <c r="P865" s="263"/>
      <c r="Q865" s="554">
        <v>0.1</v>
      </c>
      <c r="R865" s="553">
        <v>1120.0999999999999</v>
      </c>
      <c r="S865" s="561"/>
      <c r="T865" s="429" t="s">
        <v>81</v>
      </c>
      <c r="U865" s="615">
        <v>29.802499999999998</v>
      </c>
      <c r="V865" s="267"/>
      <c r="W865" s="267"/>
      <c r="X865" s="615">
        <v>2.8000000000000003</v>
      </c>
      <c r="Y865" s="440" t="s">
        <v>81</v>
      </c>
      <c r="Z865" s="459"/>
      <c r="AA865" s="472"/>
      <c r="AB865" s="523"/>
      <c r="AC865" s="538" t="s">
        <v>81</v>
      </c>
      <c r="AD865" s="523" t="s">
        <v>81</v>
      </c>
      <c r="AE865" s="523"/>
      <c r="AF865" s="2">
        <v>14000</v>
      </c>
    </row>
    <row r="866" spans="1:32" ht="15">
      <c r="A866" s="90"/>
      <c r="B866" s="241"/>
      <c r="C866" s="90"/>
      <c r="D866" s="111"/>
      <c r="E866" s="112"/>
      <c r="F866" s="120"/>
      <c r="G866" s="121"/>
      <c r="H866" s="114"/>
      <c r="I866" s="114"/>
      <c r="J866" s="269"/>
      <c r="K866" s="89"/>
      <c r="L866" s="90"/>
      <c r="M866" s="269"/>
      <c r="N866" s="106" t="s">
        <v>81</v>
      </c>
      <c r="O866" s="424" t="s">
        <v>81</v>
      </c>
      <c r="P866" s="89"/>
      <c r="Q866" s="557">
        <v>0.125</v>
      </c>
      <c r="R866" s="553">
        <v>1791</v>
      </c>
      <c r="S866" s="59"/>
      <c r="T866" s="115" t="s">
        <v>81</v>
      </c>
      <c r="U866" s="618">
        <v>27.212499999999999</v>
      </c>
      <c r="V866" s="114"/>
      <c r="W866" s="114"/>
      <c r="X866" s="620">
        <v>3.5</v>
      </c>
      <c r="Y866" s="62" t="s">
        <v>81</v>
      </c>
      <c r="Z866" s="116"/>
      <c r="AA866" s="518"/>
      <c r="AB866" s="90"/>
      <c r="AC866" s="539" t="s">
        <v>81</v>
      </c>
      <c r="AD866" s="78" t="s">
        <v>81</v>
      </c>
      <c r="AE866" s="78"/>
      <c r="AF866" s="2" t="s">
        <v>81</v>
      </c>
    </row>
    <row r="867" spans="1:32" ht="30">
      <c r="A867" s="242">
        <v>14001</v>
      </c>
      <c r="B867" s="243"/>
      <c r="C867" s="243" t="s">
        <v>765</v>
      </c>
      <c r="D867" s="281">
        <v>50</v>
      </c>
      <c r="E867" s="271">
        <v>4500</v>
      </c>
      <c r="F867" s="282">
        <v>58</v>
      </c>
      <c r="G867" s="302">
        <v>115</v>
      </c>
      <c r="H867" s="347">
        <v>95</v>
      </c>
      <c r="I867" s="347">
        <v>142</v>
      </c>
      <c r="J867" s="284">
        <v>5</v>
      </c>
      <c r="K867" s="275" t="s">
        <v>24</v>
      </c>
      <c r="L867" s="403">
        <v>15</v>
      </c>
      <c r="M867" s="284">
        <v>400</v>
      </c>
      <c r="N867" s="420">
        <v>0.25</v>
      </c>
      <c r="O867" s="423">
        <v>1.9</v>
      </c>
      <c r="P867" s="403">
        <v>11</v>
      </c>
      <c r="Q867" s="554">
        <v>0.05</v>
      </c>
      <c r="R867" s="553">
        <v>495.9</v>
      </c>
      <c r="S867" s="84">
        <v>77</v>
      </c>
      <c r="T867" s="430">
        <v>405.5</v>
      </c>
      <c r="U867" s="630">
        <v>11.125999999999999</v>
      </c>
      <c r="V867" s="347">
        <v>21.375</v>
      </c>
      <c r="W867" s="304"/>
      <c r="X867" s="630">
        <v>1.4000000000000001</v>
      </c>
      <c r="Y867" s="441">
        <v>21.375</v>
      </c>
      <c r="Z867" s="460"/>
      <c r="AA867" s="475">
        <v>112.7225</v>
      </c>
      <c r="AB867" s="524"/>
      <c r="AC867" s="540">
        <v>9</v>
      </c>
      <c r="AD867" s="524" t="s">
        <v>134</v>
      </c>
      <c r="AE867" s="524">
        <v>0</v>
      </c>
      <c r="AF867" s="2">
        <v>14001</v>
      </c>
    </row>
    <row r="868" spans="1:32" ht="15">
      <c r="A868" s="12">
        <v>14002</v>
      </c>
      <c r="B868" s="244"/>
      <c r="C868" s="244" t="s">
        <v>766</v>
      </c>
      <c r="D868" s="125">
        <v>25</v>
      </c>
      <c r="E868" s="112">
        <v>5300</v>
      </c>
      <c r="F868" s="120">
        <v>50</v>
      </c>
      <c r="G868" s="219">
        <v>200</v>
      </c>
      <c r="H868" s="127">
        <v>180</v>
      </c>
      <c r="I868" s="127">
        <v>240</v>
      </c>
      <c r="J868" s="285">
        <v>5</v>
      </c>
      <c r="K868" s="5" t="s">
        <v>24</v>
      </c>
      <c r="L868" s="85">
        <v>12</v>
      </c>
      <c r="M868" s="285">
        <v>250</v>
      </c>
      <c r="N868" s="106">
        <v>0.25</v>
      </c>
      <c r="O868" s="424">
        <v>3.7</v>
      </c>
      <c r="P868" s="85">
        <v>10</v>
      </c>
      <c r="Q868" s="554">
        <v>0.1</v>
      </c>
      <c r="R868" s="553">
        <v>1168.8</v>
      </c>
      <c r="S868" s="59">
        <v>70</v>
      </c>
      <c r="T868" s="115">
        <v>523.15</v>
      </c>
      <c r="U868" s="618">
        <v>267.63333333333333</v>
      </c>
      <c r="V868" s="127">
        <v>78.44</v>
      </c>
      <c r="W868" s="114"/>
      <c r="X868" s="616">
        <v>2.8000000000000003</v>
      </c>
      <c r="Y868" s="69">
        <v>78.44</v>
      </c>
      <c r="Z868" s="116">
        <v>50.344250000000002</v>
      </c>
      <c r="AA868" s="149">
        <v>201.37700000000001</v>
      </c>
      <c r="AB868" s="78"/>
      <c r="AC868" s="539">
        <v>10.6</v>
      </c>
      <c r="AD868" s="78" t="s">
        <v>134</v>
      </c>
      <c r="AE868" s="78">
        <v>0</v>
      </c>
      <c r="AF868" s="2">
        <v>14002</v>
      </c>
    </row>
    <row r="869" spans="1:32" ht="15">
      <c r="A869" s="242">
        <v>14003</v>
      </c>
      <c r="B869" s="243"/>
      <c r="C869" s="243" t="s">
        <v>767</v>
      </c>
      <c r="D869" s="281">
        <v>25</v>
      </c>
      <c r="E869" s="271">
        <v>7000</v>
      </c>
      <c r="F869" s="282">
        <v>34</v>
      </c>
      <c r="G869" s="302">
        <v>135</v>
      </c>
      <c r="H869" s="347">
        <v>120</v>
      </c>
      <c r="I869" s="347">
        <v>160</v>
      </c>
      <c r="J869" s="284">
        <v>10</v>
      </c>
      <c r="K869" s="275" t="s">
        <v>24</v>
      </c>
      <c r="L869" s="403">
        <v>12</v>
      </c>
      <c r="M869" s="284">
        <v>250</v>
      </c>
      <c r="N869" s="420">
        <v>0.25</v>
      </c>
      <c r="O869" s="423">
        <v>1.9</v>
      </c>
      <c r="P869" s="403">
        <v>12</v>
      </c>
      <c r="Q869" s="554">
        <v>0.16667000000000001</v>
      </c>
      <c r="R869" s="553">
        <v>2435</v>
      </c>
      <c r="S869" s="84">
        <v>84</v>
      </c>
      <c r="T869" s="430">
        <v>682.5</v>
      </c>
      <c r="U869" s="618">
        <v>483</v>
      </c>
      <c r="V869" s="347">
        <v>53.199999999999996</v>
      </c>
      <c r="W869" s="304"/>
      <c r="X869" s="616">
        <v>4.66676</v>
      </c>
      <c r="Y869" s="441">
        <v>53.199999999999996</v>
      </c>
      <c r="Z869" s="460">
        <v>33.39875</v>
      </c>
      <c r="AA869" s="475">
        <v>133.595</v>
      </c>
      <c r="AB869" s="524"/>
      <c r="AC869" s="540">
        <v>14</v>
      </c>
      <c r="AD869" s="524" t="s">
        <v>134</v>
      </c>
      <c r="AE869" s="524">
        <v>0</v>
      </c>
      <c r="AF869" s="2">
        <v>14003</v>
      </c>
    </row>
    <row r="870" spans="1:32" ht="15">
      <c r="A870" s="12">
        <v>14004</v>
      </c>
      <c r="B870" s="244"/>
      <c r="C870" s="244" t="s">
        <v>768</v>
      </c>
      <c r="D870" s="125">
        <v>20</v>
      </c>
      <c r="E870" s="112">
        <v>8600</v>
      </c>
      <c r="F870" s="120">
        <v>32</v>
      </c>
      <c r="G870" s="219">
        <v>160</v>
      </c>
      <c r="H870" s="127">
        <v>140</v>
      </c>
      <c r="I870" s="127">
        <v>200</v>
      </c>
      <c r="J870" s="285">
        <v>10</v>
      </c>
      <c r="K870" s="5" t="s">
        <v>24</v>
      </c>
      <c r="L870" s="85">
        <v>12</v>
      </c>
      <c r="M870" s="285">
        <v>200</v>
      </c>
      <c r="N870" s="106">
        <v>0.1</v>
      </c>
      <c r="O870" s="424">
        <v>1.4</v>
      </c>
      <c r="P870" s="85">
        <v>9</v>
      </c>
      <c r="Q870" s="560">
        <v>1E-3</v>
      </c>
      <c r="R870" s="553">
        <v>2435</v>
      </c>
      <c r="S870" s="59">
        <v>63</v>
      </c>
      <c r="T870" s="115">
        <v>890.32</v>
      </c>
      <c r="U870" s="616">
        <v>2.7300000000000001E-2</v>
      </c>
      <c r="V870" s="127">
        <v>60.199999999999996</v>
      </c>
      <c r="W870" s="114"/>
      <c r="X870" s="634">
        <v>2.8000000000000001E-2</v>
      </c>
      <c r="Y870" s="69">
        <v>60.199999999999996</v>
      </c>
      <c r="Z870" s="116">
        <v>32.831040000000002</v>
      </c>
      <c r="AA870" s="149">
        <v>164.15520000000001</v>
      </c>
      <c r="AB870" s="78"/>
      <c r="AC870" s="539">
        <v>17.2</v>
      </c>
      <c r="AD870" s="78" t="s">
        <v>134</v>
      </c>
      <c r="AE870" s="78">
        <v>0</v>
      </c>
      <c r="AF870" s="2">
        <v>14004</v>
      </c>
    </row>
    <row r="871" spans="1:32" ht="30">
      <c r="A871" s="242">
        <v>14005</v>
      </c>
      <c r="B871" s="243"/>
      <c r="C871" s="243" t="s">
        <v>769</v>
      </c>
      <c r="D871" s="270">
        <v>7</v>
      </c>
      <c r="E871" s="271">
        <v>10500</v>
      </c>
      <c r="F871" s="287">
        <v>77</v>
      </c>
      <c r="G871" s="280"/>
      <c r="H871" s="304">
        <v>65</v>
      </c>
      <c r="I871" s="304">
        <v>97</v>
      </c>
      <c r="J871" s="274">
        <v>20</v>
      </c>
      <c r="K871" s="275">
        <v>60</v>
      </c>
      <c r="L871" s="403">
        <v>12</v>
      </c>
      <c r="M871" s="394">
        <v>1500</v>
      </c>
      <c r="N871" s="420">
        <v>0.25</v>
      </c>
      <c r="O871" s="423">
        <v>1.8</v>
      </c>
      <c r="P871" s="403">
        <v>12</v>
      </c>
      <c r="Q871" s="554"/>
      <c r="R871" s="553" t="s">
        <v>81</v>
      </c>
      <c r="S871" s="84">
        <v>180</v>
      </c>
      <c r="T871" s="430">
        <v>1077.75</v>
      </c>
      <c r="U871" s="615"/>
      <c r="V871" s="304">
        <v>12.6</v>
      </c>
      <c r="W871" s="304">
        <v>3.7590000000000003</v>
      </c>
      <c r="X871" s="615"/>
      <c r="Y871" s="439">
        <v>16.359000000000002</v>
      </c>
      <c r="Z871" s="460">
        <v>77.271150000000006</v>
      </c>
      <c r="AA871" s="474"/>
      <c r="AB871" s="524"/>
      <c r="AC871" s="540">
        <v>21</v>
      </c>
      <c r="AD871" s="524" t="s">
        <v>82</v>
      </c>
      <c r="AE871" s="524">
        <v>2</v>
      </c>
      <c r="AF871" s="2">
        <v>14005</v>
      </c>
    </row>
    <row r="872" spans="1:32" ht="30">
      <c r="A872" s="12">
        <v>14006</v>
      </c>
      <c r="B872" s="244"/>
      <c r="C872" s="244" t="s">
        <v>770</v>
      </c>
      <c r="D872" s="111">
        <v>5</v>
      </c>
      <c r="E872" s="112">
        <v>5600</v>
      </c>
      <c r="F872" s="216">
        <v>57</v>
      </c>
      <c r="G872" s="121"/>
      <c r="H872" s="114">
        <v>50</v>
      </c>
      <c r="I872" s="114">
        <v>70</v>
      </c>
      <c r="J872" s="269">
        <v>20</v>
      </c>
      <c r="K872" s="5">
        <v>95</v>
      </c>
      <c r="L872" s="85">
        <v>10</v>
      </c>
      <c r="M872" s="395">
        <v>1000</v>
      </c>
      <c r="N872" s="106">
        <v>0.25</v>
      </c>
      <c r="O872" s="424">
        <v>2.4500000000000002</v>
      </c>
      <c r="P872" s="85">
        <v>9</v>
      </c>
      <c r="Q872" s="554"/>
      <c r="R872" s="553" t="s">
        <v>81</v>
      </c>
      <c r="S872" s="59">
        <v>135</v>
      </c>
      <c r="T872" s="115">
        <v>683.80000000000007</v>
      </c>
      <c r="U872" s="616"/>
      <c r="V872" s="114">
        <v>13.72</v>
      </c>
      <c r="W872" s="114">
        <v>4.2512499999999998</v>
      </c>
      <c r="X872" s="615"/>
      <c r="Y872" s="62">
        <v>17.971250000000001</v>
      </c>
      <c r="Z872" s="116">
        <v>57.377375000000015</v>
      </c>
      <c r="AA872" s="122"/>
      <c r="AB872" s="78"/>
      <c r="AC872" s="539">
        <v>11.200000000000001</v>
      </c>
      <c r="AD872" s="78" t="s">
        <v>82</v>
      </c>
      <c r="AE872" s="78">
        <v>2</v>
      </c>
      <c r="AF872" s="2">
        <v>14006</v>
      </c>
    </row>
    <row r="873" spans="1:32" ht="45">
      <c r="A873" s="242">
        <v>14007</v>
      </c>
      <c r="B873" s="243"/>
      <c r="C873" s="243" t="s">
        <v>771</v>
      </c>
      <c r="D873" s="281"/>
      <c r="E873" s="271">
        <v>2300</v>
      </c>
      <c r="F873" s="282"/>
      <c r="G873" s="302">
        <v>37</v>
      </c>
      <c r="H873" s="347">
        <v>32</v>
      </c>
      <c r="I873" s="347">
        <v>47</v>
      </c>
      <c r="J873" s="284">
        <v>10</v>
      </c>
      <c r="K873" s="275" t="s">
        <v>24</v>
      </c>
      <c r="L873" s="403">
        <v>12</v>
      </c>
      <c r="M873" s="284">
        <v>750</v>
      </c>
      <c r="N873" s="420">
        <v>0.25</v>
      </c>
      <c r="O873" s="423">
        <v>2.4</v>
      </c>
      <c r="P873" s="403">
        <v>10</v>
      </c>
      <c r="Q873" s="554"/>
      <c r="R873" s="553" t="s">
        <v>81</v>
      </c>
      <c r="S873" s="84">
        <v>70</v>
      </c>
      <c r="T873" s="430">
        <v>266.64999999999998</v>
      </c>
      <c r="U873" s="616"/>
      <c r="V873" s="347">
        <v>7.36</v>
      </c>
      <c r="W873" s="304"/>
      <c r="X873" s="615"/>
      <c r="Y873" s="441">
        <v>7.36</v>
      </c>
      <c r="Z873" s="460"/>
      <c r="AA873" s="475">
        <v>37.427500000000002</v>
      </c>
      <c r="AB873" s="524"/>
      <c r="AC873" s="540">
        <v>4.6000000000000005</v>
      </c>
      <c r="AD873" s="524" t="s">
        <v>134</v>
      </c>
      <c r="AE873" s="524">
        <v>0</v>
      </c>
      <c r="AF873" s="2">
        <v>14007</v>
      </c>
    </row>
    <row r="874" spans="1:32" ht="30">
      <c r="A874" s="12">
        <v>14008</v>
      </c>
      <c r="B874" s="244"/>
      <c r="C874" s="244" t="s">
        <v>772</v>
      </c>
      <c r="D874" s="172">
        <v>2.6</v>
      </c>
      <c r="E874" s="112">
        <v>18000</v>
      </c>
      <c r="F874" s="120">
        <v>103</v>
      </c>
      <c r="G874" s="226">
        <v>40</v>
      </c>
      <c r="H874" s="143">
        <v>34</v>
      </c>
      <c r="I874" s="143">
        <v>49</v>
      </c>
      <c r="J874" s="313">
        <v>80</v>
      </c>
      <c r="K874" s="72"/>
      <c r="L874" s="85">
        <v>10</v>
      </c>
      <c r="M874" s="313">
        <v>3000</v>
      </c>
      <c r="N874" s="106">
        <v>0.25</v>
      </c>
      <c r="O874" s="424">
        <v>1.6</v>
      </c>
      <c r="P874" s="85">
        <v>50</v>
      </c>
      <c r="Q874" s="552"/>
      <c r="R874" s="553" t="s">
        <v>81</v>
      </c>
      <c r="S874" s="59">
        <v>350</v>
      </c>
      <c r="T874" s="115">
        <v>2114</v>
      </c>
      <c r="U874" s="614"/>
      <c r="V874" s="143">
        <v>9.6000000000000014</v>
      </c>
      <c r="W874" s="114"/>
      <c r="X874" s="614"/>
      <c r="Y874" s="67">
        <v>9.6000000000000014</v>
      </c>
      <c r="Z874" s="116"/>
      <c r="AA874" s="163">
        <v>39.627500000000012</v>
      </c>
      <c r="AB874" s="78"/>
      <c r="AC874" s="539">
        <v>36</v>
      </c>
      <c r="AD874" s="78" t="s">
        <v>229</v>
      </c>
      <c r="AE874" s="78">
        <v>0</v>
      </c>
      <c r="AF874" s="2">
        <v>14008</v>
      </c>
    </row>
    <row r="875" spans="1:32" ht="15">
      <c r="A875" s="12"/>
      <c r="B875" s="244"/>
      <c r="C875" s="12"/>
      <c r="D875" s="1"/>
      <c r="E875" s="112"/>
      <c r="F875" s="86"/>
      <c r="G875" s="87"/>
      <c r="H875" s="88"/>
      <c r="I875" s="88"/>
      <c r="J875" s="1"/>
      <c r="K875" s="1"/>
      <c r="L875" s="85"/>
      <c r="M875" s="1"/>
      <c r="N875" s="106" t="s">
        <v>81</v>
      </c>
      <c r="O875" s="424" t="s">
        <v>81</v>
      </c>
      <c r="P875" s="85"/>
      <c r="Q875" s="554"/>
      <c r="R875" s="553" t="s">
        <v>81</v>
      </c>
      <c r="S875" s="1"/>
      <c r="T875" s="115" t="s">
        <v>81</v>
      </c>
      <c r="U875" s="615"/>
      <c r="V875" s="88"/>
      <c r="W875" s="88"/>
      <c r="X875" s="615"/>
      <c r="Y875" s="62" t="s">
        <v>81</v>
      </c>
      <c r="Z875" s="463"/>
      <c r="AA875" s="476"/>
      <c r="AB875" s="78"/>
      <c r="AC875" s="539" t="s">
        <v>81</v>
      </c>
      <c r="AD875" s="78" t="s">
        <v>81</v>
      </c>
      <c r="AE875" s="187"/>
      <c r="AF875" s="2" t="s">
        <v>81</v>
      </c>
    </row>
    <row r="876" spans="1:32" ht="15">
      <c r="A876" s="238">
        <v>14020</v>
      </c>
      <c r="B876" s="239"/>
      <c r="C876" s="240" t="s">
        <v>773</v>
      </c>
      <c r="D876" s="263"/>
      <c r="E876" s="264"/>
      <c r="F876" s="265"/>
      <c r="G876" s="266"/>
      <c r="H876" s="267"/>
      <c r="I876" s="267"/>
      <c r="J876" s="268"/>
      <c r="K876" s="268"/>
      <c r="L876" s="263"/>
      <c r="M876" s="268"/>
      <c r="N876" s="419" t="s">
        <v>81</v>
      </c>
      <c r="O876" s="425" t="s">
        <v>81</v>
      </c>
      <c r="P876" s="263"/>
      <c r="Q876" s="554">
        <v>0.05</v>
      </c>
      <c r="R876" s="553">
        <v>379.04</v>
      </c>
      <c r="S876" s="561"/>
      <c r="T876" s="429" t="s">
        <v>81</v>
      </c>
      <c r="U876" s="616">
        <v>23.262</v>
      </c>
      <c r="V876" s="267"/>
      <c r="W876" s="267"/>
      <c r="X876" s="616">
        <v>1.4000000000000001</v>
      </c>
      <c r="Y876" s="440" t="s">
        <v>81</v>
      </c>
      <c r="Z876" s="459"/>
      <c r="AA876" s="472"/>
      <c r="AB876" s="523"/>
      <c r="AC876" s="538" t="s">
        <v>81</v>
      </c>
      <c r="AD876" s="523" t="s">
        <v>81</v>
      </c>
      <c r="AE876" s="523"/>
      <c r="AF876" s="2">
        <v>14020</v>
      </c>
    </row>
    <row r="877" spans="1:32" ht="15">
      <c r="A877" s="90"/>
      <c r="B877" s="241"/>
      <c r="C877" s="90"/>
      <c r="D877" s="125"/>
      <c r="E877" s="112"/>
      <c r="F877" s="120"/>
      <c r="G877" s="135"/>
      <c r="H877" s="127"/>
      <c r="I877" s="127"/>
      <c r="J877" s="285"/>
      <c r="K877" s="89"/>
      <c r="L877" s="90"/>
      <c r="M877" s="285"/>
      <c r="N877" s="106" t="s">
        <v>81</v>
      </c>
      <c r="O877" s="424" t="s">
        <v>81</v>
      </c>
      <c r="P877" s="89"/>
      <c r="Q877" s="554">
        <v>0.1</v>
      </c>
      <c r="R877" s="553">
        <v>545.44000000000005</v>
      </c>
      <c r="S877" s="59"/>
      <c r="T877" s="115" t="s">
        <v>81</v>
      </c>
      <c r="U877" s="616">
        <v>41.776000000000003</v>
      </c>
      <c r="V877" s="127"/>
      <c r="W877" s="114"/>
      <c r="X877" s="616">
        <v>2.8000000000000003</v>
      </c>
      <c r="Y877" s="62" t="s">
        <v>81</v>
      </c>
      <c r="Z877" s="116"/>
      <c r="AA877" s="149"/>
      <c r="AB877" s="90"/>
      <c r="AC877" s="539" t="s">
        <v>81</v>
      </c>
      <c r="AD877" s="78" t="s">
        <v>81</v>
      </c>
      <c r="AE877" s="78"/>
      <c r="AF877" s="2" t="s">
        <v>81</v>
      </c>
    </row>
    <row r="878" spans="1:32" ht="30">
      <c r="A878" s="242">
        <v>14021</v>
      </c>
      <c r="B878" s="243"/>
      <c r="C878" s="243" t="s">
        <v>774</v>
      </c>
      <c r="D878" s="281"/>
      <c r="E878" s="271">
        <v>6700</v>
      </c>
      <c r="F878" s="287">
        <v>48.5</v>
      </c>
      <c r="G878" s="290"/>
      <c r="H878" s="304">
        <v>42</v>
      </c>
      <c r="I878" s="304">
        <v>60</v>
      </c>
      <c r="J878" s="394">
        <v>20</v>
      </c>
      <c r="K878" s="275" t="s">
        <v>24</v>
      </c>
      <c r="L878" s="403">
        <v>12</v>
      </c>
      <c r="M878" s="394">
        <v>500</v>
      </c>
      <c r="N878" s="420">
        <v>0.25</v>
      </c>
      <c r="O878" s="423">
        <v>0.9</v>
      </c>
      <c r="P878" s="403">
        <v>10</v>
      </c>
      <c r="Q878" s="554">
        <v>0.1</v>
      </c>
      <c r="R878" s="553">
        <v>720.76</v>
      </c>
      <c r="S878" s="84">
        <v>70</v>
      </c>
      <c r="T878" s="430">
        <v>642.84999999999991</v>
      </c>
      <c r="U878" s="616">
        <v>54.637333333333331</v>
      </c>
      <c r="V878" s="304">
        <v>12.06</v>
      </c>
      <c r="W878" s="304"/>
      <c r="X878" s="616">
        <v>2.8000000000000003</v>
      </c>
      <c r="Y878" s="439">
        <v>12.06</v>
      </c>
      <c r="Z878" s="460">
        <v>48.622750000000003</v>
      </c>
      <c r="AA878" s="475"/>
      <c r="AB878" s="524"/>
      <c r="AC878" s="540">
        <v>13.4</v>
      </c>
      <c r="AD878" s="524" t="s">
        <v>82</v>
      </c>
      <c r="AE878" s="524">
        <v>0</v>
      </c>
      <c r="AF878" s="2">
        <v>14021</v>
      </c>
    </row>
    <row r="879" spans="1:32" ht="60">
      <c r="A879" s="12">
        <v>14022</v>
      </c>
      <c r="B879" s="244"/>
      <c r="C879" s="244" t="s">
        <v>775</v>
      </c>
      <c r="D879" s="111">
        <v>7</v>
      </c>
      <c r="E879" s="112">
        <v>7700</v>
      </c>
      <c r="F879" s="216">
        <v>62</v>
      </c>
      <c r="G879" s="121"/>
      <c r="H879" s="114">
        <v>53</v>
      </c>
      <c r="I879" s="114">
        <v>76</v>
      </c>
      <c r="J879" s="395">
        <v>20</v>
      </c>
      <c r="K879" s="5">
        <v>70</v>
      </c>
      <c r="L879" s="85">
        <v>12</v>
      </c>
      <c r="M879" s="395">
        <v>500</v>
      </c>
      <c r="N879" s="106">
        <v>0.25</v>
      </c>
      <c r="O879" s="424">
        <v>0.85</v>
      </c>
      <c r="P879" s="85">
        <v>8</v>
      </c>
      <c r="Q879" s="554">
        <v>0.33300000000000002</v>
      </c>
      <c r="R879" s="553">
        <v>857.11999999999989</v>
      </c>
      <c r="S879" s="59">
        <v>120</v>
      </c>
      <c r="T879" s="115">
        <v>778.34999999999991</v>
      </c>
      <c r="U879" s="616">
        <v>78.143333333333331</v>
      </c>
      <c r="V879" s="114">
        <v>13.09</v>
      </c>
      <c r="W879" s="114">
        <v>4.3855000000000004</v>
      </c>
      <c r="X879" s="616">
        <v>9.3239999999999998</v>
      </c>
      <c r="Y879" s="62">
        <v>17.4755</v>
      </c>
      <c r="Z879" s="116">
        <v>62.032300000000006</v>
      </c>
      <c r="AA879" s="122"/>
      <c r="AB879" s="78"/>
      <c r="AC879" s="539">
        <v>15.4</v>
      </c>
      <c r="AD879" s="78" t="s">
        <v>82</v>
      </c>
      <c r="AE879" s="78">
        <v>2</v>
      </c>
      <c r="AF879" s="2">
        <v>14022</v>
      </c>
    </row>
    <row r="880" spans="1:32" ht="45">
      <c r="A880" s="242">
        <v>14025</v>
      </c>
      <c r="B880" s="243"/>
      <c r="C880" s="243" t="s">
        <v>776</v>
      </c>
      <c r="D880" s="270">
        <v>8</v>
      </c>
      <c r="E880" s="271">
        <v>5400</v>
      </c>
      <c r="F880" s="287">
        <v>28</v>
      </c>
      <c r="G880" s="280"/>
      <c r="H880" s="304">
        <v>24.5</v>
      </c>
      <c r="I880" s="304">
        <v>33</v>
      </c>
      <c r="J880" s="274">
        <v>40</v>
      </c>
      <c r="K880" s="275">
        <v>70</v>
      </c>
      <c r="L880" s="403">
        <v>12</v>
      </c>
      <c r="M880" s="394">
        <v>1000</v>
      </c>
      <c r="N880" s="420">
        <v>0.25</v>
      </c>
      <c r="O880" s="423">
        <v>1.1000000000000001</v>
      </c>
      <c r="P880" s="403">
        <v>7</v>
      </c>
      <c r="Q880" s="554">
        <v>0.05</v>
      </c>
      <c r="R880" s="553">
        <v>1022.7</v>
      </c>
      <c r="S880" s="84">
        <v>105</v>
      </c>
      <c r="T880" s="430">
        <v>566.70000000000005</v>
      </c>
      <c r="U880" s="615">
        <v>12.237</v>
      </c>
      <c r="V880" s="304">
        <v>5.9400000000000013</v>
      </c>
      <c r="W880" s="304">
        <v>5.0120000000000005</v>
      </c>
      <c r="X880" s="615">
        <v>1.4000000000000001</v>
      </c>
      <c r="Y880" s="439">
        <v>10.952000000000002</v>
      </c>
      <c r="Z880" s="460">
        <v>27.631450000000005</v>
      </c>
      <c r="AA880" s="474"/>
      <c r="AB880" s="524"/>
      <c r="AC880" s="540">
        <v>10.8</v>
      </c>
      <c r="AD880" s="524" t="s">
        <v>82</v>
      </c>
      <c r="AE880" s="524">
        <v>2</v>
      </c>
      <c r="AF880" s="2">
        <v>14025</v>
      </c>
    </row>
    <row r="881" spans="1:32" ht="30">
      <c r="A881" s="12">
        <v>14026</v>
      </c>
      <c r="B881" s="244"/>
      <c r="C881" s="244" t="s">
        <v>777</v>
      </c>
      <c r="D881" s="125"/>
      <c r="E881" s="112">
        <v>7000</v>
      </c>
      <c r="F881" s="216">
        <v>35</v>
      </c>
      <c r="G881" s="135"/>
      <c r="H881" s="114">
        <v>31</v>
      </c>
      <c r="I881" s="114">
        <v>41</v>
      </c>
      <c r="J881" s="269">
        <v>40</v>
      </c>
      <c r="K881" s="5" t="s">
        <v>24</v>
      </c>
      <c r="L881" s="85">
        <v>12</v>
      </c>
      <c r="M881" s="395">
        <v>1000</v>
      </c>
      <c r="N881" s="106">
        <v>0.25</v>
      </c>
      <c r="O881" s="424">
        <v>2.1</v>
      </c>
      <c r="P881" s="85">
        <v>13</v>
      </c>
      <c r="Q881" s="554">
        <v>0.1</v>
      </c>
      <c r="R881" s="553">
        <v>674.4</v>
      </c>
      <c r="S881" s="59">
        <v>91</v>
      </c>
      <c r="T881" s="115">
        <v>689.5</v>
      </c>
      <c r="U881" s="615">
        <v>11.734285714285713</v>
      </c>
      <c r="V881" s="114">
        <v>14.700000000000001</v>
      </c>
      <c r="W881" s="114"/>
      <c r="X881" s="615">
        <v>2.8000000000000003</v>
      </c>
      <c r="Y881" s="62">
        <v>14.700000000000001</v>
      </c>
      <c r="Z881" s="116">
        <v>35.131250000000001</v>
      </c>
      <c r="AA881" s="149"/>
      <c r="AB881" s="78"/>
      <c r="AC881" s="539">
        <v>14</v>
      </c>
      <c r="AD881" s="78" t="s">
        <v>82</v>
      </c>
      <c r="AE881" s="78">
        <v>0</v>
      </c>
      <c r="AF881" s="2">
        <v>14026</v>
      </c>
    </row>
    <row r="882" spans="1:32" ht="45">
      <c r="A882" s="242">
        <v>14027</v>
      </c>
      <c r="B882" s="243"/>
      <c r="C882" s="243" t="s">
        <v>778</v>
      </c>
      <c r="D882" s="281"/>
      <c r="E882" s="271">
        <v>13000</v>
      </c>
      <c r="F882" s="287">
        <v>42</v>
      </c>
      <c r="G882" s="301"/>
      <c r="H882" s="304">
        <v>37</v>
      </c>
      <c r="I882" s="304">
        <v>51</v>
      </c>
      <c r="J882" s="274">
        <v>50</v>
      </c>
      <c r="K882" s="275" t="s">
        <v>24</v>
      </c>
      <c r="L882" s="403">
        <v>12</v>
      </c>
      <c r="M882" s="394">
        <v>1200</v>
      </c>
      <c r="N882" s="420">
        <v>0.25</v>
      </c>
      <c r="O882" s="423">
        <v>1.3</v>
      </c>
      <c r="P882" s="403">
        <v>13</v>
      </c>
      <c r="Q882" s="554">
        <v>0.05</v>
      </c>
      <c r="R882" s="553">
        <v>200.1</v>
      </c>
      <c r="S882" s="84">
        <v>91</v>
      </c>
      <c r="T882" s="430">
        <v>1202.5</v>
      </c>
      <c r="U882" s="616">
        <v>27.470000000000006</v>
      </c>
      <c r="V882" s="304">
        <v>14.083333333333334</v>
      </c>
      <c r="W882" s="304"/>
      <c r="X882" s="616">
        <v>1.4000000000000001</v>
      </c>
      <c r="Y882" s="439">
        <v>14.083333333333334</v>
      </c>
      <c r="Z882" s="460">
        <v>41.946666666666673</v>
      </c>
      <c r="AA882" s="475"/>
      <c r="AB882" s="524"/>
      <c r="AC882" s="540">
        <v>26</v>
      </c>
      <c r="AD882" s="524" t="s">
        <v>82</v>
      </c>
      <c r="AE882" s="524">
        <v>0</v>
      </c>
      <c r="AF882" s="2">
        <v>14027</v>
      </c>
    </row>
    <row r="883" spans="1:32" ht="30">
      <c r="A883" s="12">
        <v>14028</v>
      </c>
      <c r="B883" s="244"/>
      <c r="C883" s="244" t="s">
        <v>779</v>
      </c>
      <c r="D883" s="125"/>
      <c r="E883" s="112">
        <v>5100</v>
      </c>
      <c r="F883" s="216">
        <v>15</v>
      </c>
      <c r="G883" s="130"/>
      <c r="H883" s="114">
        <v>13</v>
      </c>
      <c r="I883" s="114">
        <v>18</v>
      </c>
      <c r="J883" s="269">
        <v>60</v>
      </c>
      <c r="K883" s="5" t="s">
        <v>24</v>
      </c>
      <c r="L883" s="85">
        <v>12</v>
      </c>
      <c r="M883" s="395">
        <v>1500</v>
      </c>
      <c r="N883" s="106">
        <v>0.25</v>
      </c>
      <c r="O883" s="424">
        <v>1.6</v>
      </c>
      <c r="P883" s="85">
        <v>7</v>
      </c>
      <c r="Q883" s="554">
        <v>0.1</v>
      </c>
      <c r="R883" s="553">
        <v>1236.4000000000001</v>
      </c>
      <c r="S883" s="59">
        <v>49</v>
      </c>
      <c r="T883" s="115">
        <v>485.04999999999995</v>
      </c>
      <c r="U883" s="620">
        <v>5.5376000000000003</v>
      </c>
      <c r="V883" s="114">
        <v>5.44</v>
      </c>
      <c r="W883" s="114"/>
      <c r="X883" s="620">
        <v>2.8000000000000003</v>
      </c>
      <c r="Y883" s="62">
        <v>5.44</v>
      </c>
      <c r="Z883" s="116">
        <v>14.876583333333334</v>
      </c>
      <c r="AA883" s="149"/>
      <c r="AB883" s="78"/>
      <c r="AC883" s="539">
        <v>10.200000000000001</v>
      </c>
      <c r="AD883" s="78" t="s">
        <v>82</v>
      </c>
      <c r="AE883" s="78">
        <v>0</v>
      </c>
      <c r="AF883" s="2">
        <v>14028</v>
      </c>
    </row>
    <row r="884" spans="1:32" ht="60">
      <c r="A884" s="242">
        <v>14029</v>
      </c>
      <c r="B884" s="243"/>
      <c r="C884" s="243" t="s">
        <v>780</v>
      </c>
      <c r="D884" s="281">
        <v>12</v>
      </c>
      <c r="E884" s="271">
        <v>7200</v>
      </c>
      <c r="F884" s="282">
        <v>8.5</v>
      </c>
      <c r="G884" s="302">
        <v>69</v>
      </c>
      <c r="H884" s="347">
        <v>59</v>
      </c>
      <c r="I884" s="347">
        <v>85</v>
      </c>
      <c r="J884" s="284">
        <v>15</v>
      </c>
      <c r="K884" s="275" t="s">
        <v>24</v>
      </c>
      <c r="L884" s="403">
        <v>12</v>
      </c>
      <c r="M884" s="284">
        <v>400</v>
      </c>
      <c r="N884" s="420">
        <v>0.25</v>
      </c>
      <c r="O884" s="423">
        <v>1</v>
      </c>
      <c r="P884" s="403">
        <v>7</v>
      </c>
      <c r="Q884" s="552"/>
      <c r="R884" s="553" t="s">
        <v>81</v>
      </c>
      <c r="S884" s="84">
        <v>49</v>
      </c>
      <c r="T884" s="430">
        <v>664.59999999999991</v>
      </c>
      <c r="U884" s="614"/>
      <c r="V884" s="347">
        <v>18</v>
      </c>
      <c r="W884" s="304"/>
      <c r="X884" s="614"/>
      <c r="Y884" s="441">
        <v>18</v>
      </c>
      <c r="Z884" s="460">
        <v>8.224479999999998</v>
      </c>
      <c r="AA884" s="475">
        <v>68.537333333333322</v>
      </c>
      <c r="AB884" s="524"/>
      <c r="AC884" s="540">
        <v>14.4</v>
      </c>
      <c r="AD884" s="524" t="s">
        <v>134</v>
      </c>
      <c r="AE884" s="524">
        <v>0</v>
      </c>
      <c r="AF884" s="2">
        <v>14029</v>
      </c>
    </row>
    <row r="885" spans="1:32" ht="60">
      <c r="A885" s="12">
        <v>14031</v>
      </c>
      <c r="B885" s="244"/>
      <c r="C885" s="244" t="s">
        <v>781</v>
      </c>
      <c r="D885" s="125">
        <v>30</v>
      </c>
      <c r="E885" s="112">
        <v>12500</v>
      </c>
      <c r="F885" s="120">
        <v>18</v>
      </c>
      <c r="G885" s="219">
        <v>60</v>
      </c>
      <c r="H885" s="127">
        <v>52</v>
      </c>
      <c r="I885" s="127">
        <v>74</v>
      </c>
      <c r="J885" s="285">
        <v>30</v>
      </c>
      <c r="K885" s="5" t="s">
        <v>24</v>
      </c>
      <c r="L885" s="85">
        <v>12</v>
      </c>
      <c r="M885" s="285">
        <v>700</v>
      </c>
      <c r="N885" s="106">
        <v>0.25</v>
      </c>
      <c r="O885" s="424">
        <v>0.95</v>
      </c>
      <c r="P885" s="85">
        <v>10</v>
      </c>
      <c r="Q885" s="552"/>
      <c r="R885" s="553" t="s">
        <v>81</v>
      </c>
      <c r="S885" s="59">
        <v>70</v>
      </c>
      <c r="T885" s="115">
        <v>1138.75</v>
      </c>
      <c r="U885" s="614"/>
      <c r="V885" s="127">
        <v>16.964285714285715</v>
      </c>
      <c r="W885" s="114"/>
      <c r="X885" s="614"/>
      <c r="Y885" s="69">
        <v>16.964285714285715</v>
      </c>
      <c r="Z885" s="116">
        <v>18.124464285714289</v>
      </c>
      <c r="AA885" s="149">
        <v>60.414880952380962</v>
      </c>
      <c r="AB885" s="78"/>
      <c r="AC885" s="539">
        <v>25</v>
      </c>
      <c r="AD885" s="78" t="s">
        <v>134</v>
      </c>
      <c r="AE885" s="78">
        <v>0</v>
      </c>
      <c r="AF885" s="2">
        <v>14031</v>
      </c>
    </row>
    <row r="886" spans="1:32" ht="45">
      <c r="A886" s="242">
        <v>14033</v>
      </c>
      <c r="B886" s="243"/>
      <c r="C886" s="243" t="s">
        <v>782</v>
      </c>
      <c r="D886" s="281">
        <v>30</v>
      </c>
      <c r="E886" s="271">
        <v>10500</v>
      </c>
      <c r="F886" s="282">
        <v>15.5</v>
      </c>
      <c r="G886" s="302">
        <v>51</v>
      </c>
      <c r="H886" s="347">
        <v>44</v>
      </c>
      <c r="I886" s="347">
        <v>63</v>
      </c>
      <c r="J886" s="284">
        <v>30</v>
      </c>
      <c r="K886" s="275" t="s">
        <v>24</v>
      </c>
      <c r="L886" s="403">
        <v>12</v>
      </c>
      <c r="M886" s="284">
        <v>700</v>
      </c>
      <c r="N886" s="420">
        <v>0.25</v>
      </c>
      <c r="O886" s="423">
        <v>1</v>
      </c>
      <c r="P886" s="403">
        <v>7</v>
      </c>
      <c r="Q886" s="554"/>
      <c r="R886" s="553" t="s">
        <v>81</v>
      </c>
      <c r="S886" s="84">
        <v>49</v>
      </c>
      <c r="T886" s="430">
        <v>946.75</v>
      </c>
      <c r="U886" s="616"/>
      <c r="V886" s="347">
        <v>15</v>
      </c>
      <c r="W886" s="304"/>
      <c r="X886" s="616"/>
      <c r="Y886" s="441">
        <v>15</v>
      </c>
      <c r="Z886" s="460">
        <v>15.364250000000004</v>
      </c>
      <c r="AA886" s="475">
        <v>51.214166666666678</v>
      </c>
      <c r="AB886" s="524"/>
      <c r="AC886" s="540">
        <v>21</v>
      </c>
      <c r="AD886" s="524" t="s">
        <v>134</v>
      </c>
      <c r="AE886" s="524">
        <v>0</v>
      </c>
      <c r="AF886" s="2">
        <v>14033</v>
      </c>
    </row>
    <row r="887" spans="1:32" ht="60">
      <c r="A887" s="12">
        <v>14032</v>
      </c>
      <c r="B887" s="244"/>
      <c r="C887" s="244" t="s">
        <v>783</v>
      </c>
      <c r="D887" s="125">
        <v>25</v>
      </c>
      <c r="E887" s="112">
        <v>12000</v>
      </c>
      <c r="F887" s="120">
        <v>26</v>
      </c>
      <c r="G887" s="219">
        <v>103</v>
      </c>
      <c r="H887" s="127">
        <v>90</v>
      </c>
      <c r="I887" s="127">
        <v>130</v>
      </c>
      <c r="J887" s="285">
        <v>15</v>
      </c>
      <c r="K887" s="5" t="s">
        <v>24</v>
      </c>
      <c r="L887" s="85">
        <v>12</v>
      </c>
      <c r="M887" s="285">
        <v>400</v>
      </c>
      <c r="N887" s="106">
        <v>0.25</v>
      </c>
      <c r="O887" s="424">
        <v>0.65</v>
      </c>
      <c r="P887" s="85">
        <v>13</v>
      </c>
      <c r="Q887" s="554">
        <v>0.05</v>
      </c>
      <c r="R887" s="553">
        <v>609</v>
      </c>
      <c r="S887" s="59">
        <v>91</v>
      </c>
      <c r="T887" s="115">
        <v>1117</v>
      </c>
      <c r="U887" s="615">
        <v>11.55</v>
      </c>
      <c r="V887" s="127">
        <v>19.5</v>
      </c>
      <c r="W887" s="114"/>
      <c r="X887" s="615">
        <v>1.4000000000000001</v>
      </c>
      <c r="Y887" s="69">
        <v>19.5</v>
      </c>
      <c r="Z887" s="116">
        <v>25.840833333333336</v>
      </c>
      <c r="AA887" s="149">
        <v>103.36333333333334</v>
      </c>
      <c r="AB887" s="78"/>
      <c r="AC887" s="539">
        <v>24</v>
      </c>
      <c r="AD887" s="78" t="s">
        <v>134</v>
      </c>
      <c r="AE887" s="78">
        <v>0</v>
      </c>
      <c r="AF887" s="2">
        <v>14032</v>
      </c>
    </row>
    <row r="888" spans="1:32" ht="15">
      <c r="A888" s="90"/>
      <c r="B888" s="241"/>
      <c r="C888" s="90"/>
      <c r="D888" s="125"/>
      <c r="E888" s="112"/>
      <c r="F888" s="120"/>
      <c r="G888" s="197"/>
      <c r="H888" s="127"/>
      <c r="I888" s="127"/>
      <c r="J888" s="285"/>
      <c r="K888" s="89"/>
      <c r="L888" s="90"/>
      <c r="M888" s="285"/>
      <c r="N888" s="106" t="s">
        <v>81</v>
      </c>
      <c r="O888" s="424" t="s">
        <v>81</v>
      </c>
      <c r="P888" s="89"/>
      <c r="Q888" s="554">
        <v>0.05</v>
      </c>
      <c r="R888" s="553">
        <v>661.2</v>
      </c>
      <c r="S888" s="59"/>
      <c r="T888" s="115" t="s">
        <v>81</v>
      </c>
      <c r="U888" s="615">
        <v>13.273333333333335</v>
      </c>
      <c r="V888" s="127"/>
      <c r="W888" s="114"/>
      <c r="X888" s="615">
        <v>1.4000000000000001</v>
      </c>
      <c r="Y888" s="62" t="s">
        <v>81</v>
      </c>
      <c r="Z888" s="116"/>
      <c r="AA888" s="149"/>
      <c r="AB888" s="90"/>
      <c r="AC888" s="539" t="s">
        <v>81</v>
      </c>
      <c r="AD888" s="78" t="s">
        <v>81</v>
      </c>
      <c r="AE888" s="78"/>
      <c r="AF888" s="2" t="s">
        <v>81</v>
      </c>
    </row>
    <row r="889" spans="1:32" ht="15">
      <c r="A889" s="238">
        <v>14040</v>
      </c>
      <c r="B889" s="239"/>
      <c r="C889" s="240" t="s">
        <v>784</v>
      </c>
      <c r="D889" s="263"/>
      <c r="E889" s="264"/>
      <c r="F889" s="265"/>
      <c r="G889" s="266"/>
      <c r="H889" s="267"/>
      <c r="I889" s="267"/>
      <c r="J889" s="268"/>
      <c r="K889" s="268"/>
      <c r="L889" s="263"/>
      <c r="M889" s="268"/>
      <c r="N889" s="419" t="s">
        <v>81</v>
      </c>
      <c r="O889" s="425" t="s">
        <v>81</v>
      </c>
      <c r="P889" s="263"/>
      <c r="Q889" s="554">
        <v>0.05</v>
      </c>
      <c r="R889" s="553">
        <v>582.9</v>
      </c>
      <c r="S889" s="561"/>
      <c r="T889" s="429" t="s">
        <v>81</v>
      </c>
      <c r="U889" s="615">
        <v>11.455</v>
      </c>
      <c r="V889" s="267"/>
      <c r="W889" s="267"/>
      <c r="X889" s="615">
        <v>1.4000000000000001</v>
      </c>
      <c r="Y889" s="440" t="s">
        <v>81</v>
      </c>
      <c r="Z889" s="459"/>
      <c r="AA889" s="472"/>
      <c r="AB889" s="523"/>
      <c r="AC889" s="538" t="s">
        <v>81</v>
      </c>
      <c r="AD889" s="523" t="s">
        <v>81</v>
      </c>
      <c r="AE889" s="523"/>
      <c r="AF889" s="2">
        <v>14040</v>
      </c>
    </row>
    <row r="890" spans="1:32" ht="15">
      <c r="A890" s="90"/>
      <c r="B890" s="241"/>
      <c r="C890" s="90"/>
      <c r="D890" s="111"/>
      <c r="E890" s="112"/>
      <c r="F890" s="120"/>
      <c r="G890" s="121"/>
      <c r="H890" s="114"/>
      <c r="I890" s="114"/>
      <c r="J890" s="269"/>
      <c r="K890" s="89"/>
      <c r="L890" s="90"/>
      <c r="M890" s="269"/>
      <c r="N890" s="106" t="s">
        <v>81</v>
      </c>
      <c r="O890" s="424" t="s">
        <v>81</v>
      </c>
      <c r="P890" s="89"/>
      <c r="Q890" s="554">
        <v>0.05</v>
      </c>
      <c r="R890" s="553">
        <v>1261.5</v>
      </c>
      <c r="S890" s="59"/>
      <c r="T890" s="115" t="s">
        <v>81</v>
      </c>
      <c r="U890" s="615">
        <v>15.116666666666667</v>
      </c>
      <c r="V890" s="114"/>
      <c r="W890" s="114"/>
      <c r="X890" s="615">
        <v>1.4000000000000001</v>
      </c>
      <c r="Y890" s="62" t="s">
        <v>81</v>
      </c>
      <c r="Z890" s="116"/>
      <c r="AA890" s="518"/>
      <c r="AB890" s="90"/>
      <c r="AC890" s="539" t="s">
        <v>81</v>
      </c>
      <c r="AD890" s="78" t="s">
        <v>81</v>
      </c>
      <c r="AE890" s="78"/>
      <c r="AF890" s="2" t="s">
        <v>81</v>
      </c>
    </row>
    <row r="891" spans="1:32" ht="60">
      <c r="A891" s="242">
        <v>14041</v>
      </c>
      <c r="B891" s="243"/>
      <c r="C891" s="243" t="s">
        <v>785</v>
      </c>
      <c r="D891" s="281">
        <v>33</v>
      </c>
      <c r="E891" s="271">
        <v>20000</v>
      </c>
      <c r="F891" s="282">
        <v>165</v>
      </c>
      <c r="G891" s="302">
        <v>500</v>
      </c>
      <c r="H891" s="347">
        <v>420</v>
      </c>
      <c r="I891" s="347">
        <v>630</v>
      </c>
      <c r="J891" s="284">
        <v>5</v>
      </c>
      <c r="K891" s="275" t="s">
        <v>24</v>
      </c>
      <c r="L891" s="403">
        <v>12</v>
      </c>
      <c r="M891" s="405">
        <v>200</v>
      </c>
      <c r="N891" s="420">
        <v>0.25</v>
      </c>
      <c r="O891" s="423">
        <v>1</v>
      </c>
      <c r="P891" s="403">
        <v>8</v>
      </c>
      <c r="Q891" s="554">
        <v>0.02</v>
      </c>
      <c r="R891" s="553">
        <v>435</v>
      </c>
      <c r="S891" s="84">
        <v>56</v>
      </c>
      <c r="T891" s="430">
        <v>1766</v>
      </c>
      <c r="U891" s="615">
        <v>9.1666666666666661</v>
      </c>
      <c r="V891" s="347">
        <v>100</v>
      </c>
      <c r="W891" s="304"/>
      <c r="X891" s="615">
        <v>0.56000000000000005</v>
      </c>
      <c r="Y891" s="441">
        <v>100</v>
      </c>
      <c r="Z891" s="460">
        <v>164.51159999999999</v>
      </c>
      <c r="AA891" s="475">
        <v>498.52000000000004</v>
      </c>
      <c r="AB891" s="524"/>
      <c r="AC891" s="540">
        <v>40</v>
      </c>
      <c r="AD891" s="524" t="s">
        <v>134</v>
      </c>
      <c r="AE891" s="524">
        <v>0</v>
      </c>
      <c r="AF891" s="2">
        <v>14041</v>
      </c>
    </row>
    <row r="892" spans="1:32" ht="45">
      <c r="A892" s="12">
        <v>14042</v>
      </c>
      <c r="B892" s="244"/>
      <c r="C892" s="244" t="s">
        <v>786</v>
      </c>
      <c r="D892" s="125">
        <v>50</v>
      </c>
      <c r="E892" s="112">
        <v>11000</v>
      </c>
      <c r="F892" s="120">
        <v>75</v>
      </c>
      <c r="G892" s="219">
        <v>150</v>
      </c>
      <c r="H892" s="127">
        <v>125</v>
      </c>
      <c r="I892" s="127">
        <v>185</v>
      </c>
      <c r="J892" s="285">
        <v>10</v>
      </c>
      <c r="K892" s="5" t="s">
        <v>24</v>
      </c>
      <c r="L892" s="85">
        <v>12</v>
      </c>
      <c r="M892" s="404">
        <v>300</v>
      </c>
      <c r="N892" s="106">
        <v>0.25</v>
      </c>
      <c r="O892" s="424">
        <v>0.95</v>
      </c>
      <c r="P892" s="85">
        <v>8</v>
      </c>
      <c r="Q892" s="554">
        <v>0.33329999999999999</v>
      </c>
      <c r="R892" s="553">
        <v>643.79999999999995</v>
      </c>
      <c r="S892" s="59">
        <v>56</v>
      </c>
      <c r="T892" s="115">
        <v>996.5</v>
      </c>
      <c r="U892" s="615">
        <v>18.739999999999998</v>
      </c>
      <c r="V892" s="127">
        <v>34.833333333333329</v>
      </c>
      <c r="W892" s="114"/>
      <c r="X892" s="615">
        <v>9.3323999999999998</v>
      </c>
      <c r="Y892" s="69">
        <v>34.833333333333329</v>
      </c>
      <c r="Z892" s="116"/>
      <c r="AA892" s="149">
        <v>147.9316666666667</v>
      </c>
      <c r="AB892" s="78"/>
      <c r="AC892" s="539">
        <v>22</v>
      </c>
      <c r="AD892" s="78" t="s">
        <v>134</v>
      </c>
      <c r="AE892" s="78">
        <v>0</v>
      </c>
      <c r="AF892" s="2">
        <v>14042</v>
      </c>
    </row>
    <row r="893" spans="1:32" ht="45">
      <c r="A893" s="565">
        <v>14048</v>
      </c>
      <c r="B893" s="566" t="s">
        <v>83</v>
      </c>
      <c r="C893" s="566" t="s">
        <v>787</v>
      </c>
      <c r="D893" s="567">
        <v>15</v>
      </c>
      <c r="E893" s="568">
        <v>12500</v>
      </c>
      <c r="F893" s="587">
        <v>36</v>
      </c>
      <c r="G893" s="588">
        <v>240</v>
      </c>
      <c r="H893" s="589">
        <v>200</v>
      </c>
      <c r="I893" s="589">
        <v>310</v>
      </c>
      <c r="J893" s="590">
        <v>6</v>
      </c>
      <c r="K893" s="573" t="s">
        <v>24</v>
      </c>
      <c r="L893" s="575">
        <v>12</v>
      </c>
      <c r="M893" s="591">
        <v>200</v>
      </c>
      <c r="N893" s="574">
        <v>0.25</v>
      </c>
      <c r="O893" s="550">
        <v>0.5</v>
      </c>
      <c r="P893" s="575">
        <v>11</v>
      </c>
      <c r="Q893" s="554">
        <v>0.2</v>
      </c>
      <c r="R893" s="553">
        <v>1131</v>
      </c>
      <c r="S893" s="577">
        <v>77</v>
      </c>
      <c r="T893" s="579">
        <v>1145.75</v>
      </c>
      <c r="U893" s="615">
        <v>24.96</v>
      </c>
      <c r="V893" s="589">
        <v>31.25</v>
      </c>
      <c r="W893" s="571"/>
      <c r="X893" s="615">
        <v>5.6000000000000005</v>
      </c>
      <c r="Y893" s="592">
        <v>31.25</v>
      </c>
      <c r="Z893" s="465">
        <v>36.664375000000007</v>
      </c>
      <c r="AA893" s="497">
        <v>244.4291666666667</v>
      </c>
      <c r="AB893" s="529"/>
      <c r="AC893" s="543">
        <v>25</v>
      </c>
      <c r="AD893" s="529" t="s">
        <v>82</v>
      </c>
      <c r="AE893" s="529">
        <v>0</v>
      </c>
      <c r="AF893" s="2">
        <v>14048</v>
      </c>
    </row>
    <row r="894" spans="1:32" ht="30">
      <c r="A894" s="12">
        <v>14050</v>
      </c>
      <c r="B894" s="244"/>
      <c r="C894" s="244" t="s">
        <v>788</v>
      </c>
      <c r="D894" s="125" t="s">
        <v>24</v>
      </c>
      <c r="E894" s="112">
        <v>2500</v>
      </c>
      <c r="F894" s="216">
        <v>2.8</v>
      </c>
      <c r="G894" s="130"/>
      <c r="H894" s="114">
        <v>2.6</v>
      </c>
      <c r="I894" s="114">
        <v>3.3</v>
      </c>
      <c r="J894" s="269">
        <v>250</v>
      </c>
      <c r="K894" s="5" t="s">
        <v>24</v>
      </c>
      <c r="L894" s="85">
        <v>10</v>
      </c>
      <c r="M894" s="395">
        <v>4000</v>
      </c>
      <c r="N894" s="106">
        <v>0.1</v>
      </c>
      <c r="O894" s="424">
        <v>2.2999999999999998</v>
      </c>
      <c r="P894" s="85">
        <v>1</v>
      </c>
      <c r="Q894" s="554">
        <v>0.02</v>
      </c>
      <c r="R894" s="553">
        <v>435</v>
      </c>
      <c r="S894" s="59">
        <v>7</v>
      </c>
      <c r="T894" s="115">
        <v>285</v>
      </c>
      <c r="U894" s="615">
        <v>8.2333333333333325</v>
      </c>
      <c r="V894" s="114">
        <v>1.4375</v>
      </c>
      <c r="W894" s="114"/>
      <c r="X894" s="615">
        <v>0.56000000000000005</v>
      </c>
      <c r="Y894" s="62">
        <v>1.4375</v>
      </c>
      <c r="Z894" s="116">
        <v>2.8352499999999998</v>
      </c>
      <c r="AA894" s="163"/>
      <c r="AB894" s="78"/>
      <c r="AC894" s="539">
        <v>5</v>
      </c>
      <c r="AD894" s="78" t="s">
        <v>82</v>
      </c>
      <c r="AE894" s="78">
        <v>0</v>
      </c>
      <c r="AF894" s="2">
        <v>14050</v>
      </c>
    </row>
    <row r="895" spans="1:32" ht="30">
      <c r="A895" s="242">
        <v>14051</v>
      </c>
      <c r="B895" s="243"/>
      <c r="C895" s="243" t="s">
        <v>789</v>
      </c>
      <c r="D895" s="281" t="s">
        <v>24</v>
      </c>
      <c r="E895" s="271">
        <v>7400</v>
      </c>
      <c r="F895" s="287">
        <v>6.4</v>
      </c>
      <c r="G895" s="290"/>
      <c r="H895" s="304">
        <v>5.6</v>
      </c>
      <c r="I895" s="304">
        <v>7.7</v>
      </c>
      <c r="J895" s="274">
        <v>250</v>
      </c>
      <c r="K895" s="275" t="s">
        <v>24</v>
      </c>
      <c r="L895" s="403">
        <v>10</v>
      </c>
      <c r="M895" s="394">
        <v>4000</v>
      </c>
      <c r="N895" s="420">
        <v>0.1</v>
      </c>
      <c r="O895" s="423">
        <v>1.25</v>
      </c>
      <c r="P895" s="403">
        <v>7</v>
      </c>
      <c r="Q895" s="554">
        <v>0.02</v>
      </c>
      <c r="R895" s="553">
        <v>600.29999999999995</v>
      </c>
      <c r="S895" s="84">
        <v>49</v>
      </c>
      <c r="T895" s="430">
        <v>871.87999999999988</v>
      </c>
      <c r="U895" s="615">
        <v>11.051666666666666</v>
      </c>
      <c r="V895" s="304">
        <v>2.3125</v>
      </c>
      <c r="W895" s="304"/>
      <c r="X895" s="615">
        <v>0.56000000000000005</v>
      </c>
      <c r="Y895" s="439">
        <v>2.3125</v>
      </c>
      <c r="Z895" s="460">
        <v>6.3800220000000003</v>
      </c>
      <c r="AA895" s="484"/>
      <c r="AB895" s="524"/>
      <c r="AC895" s="540">
        <v>14.8</v>
      </c>
      <c r="AD895" s="524" t="s">
        <v>82</v>
      </c>
      <c r="AE895" s="524">
        <v>0</v>
      </c>
      <c r="AF895" s="2">
        <v>14051</v>
      </c>
    </row>
    <row r="896" spans="1:32" ht="45">
      <c r="A896" s="12">
        <v>14052</v>
      </c>
      <c r="B896" s="244"/>
      <c r="C896" s="244" t="s">
        <v>790</v>
      </c>
      <c r="D896" s="111">
        <v>2</v>
      </c>
      <c r="E896" s="112">
        <v>6600</v>
      </c>
      <c r="F896" s="216">
        <v>8.1999999999999993</v>
      </c>
      <c r="G896" s="121"/>
      <c r="H896" s="114">
        <v>7.4</v>
      </c>
      <c r="I896" s="114">
        <v>9.4</v>
      </c>
      <c r="J896" s="269">
        <v>250</v>
      </c>
      <c r="K896" s="5">
        <v>70</v>
      </c>
      <c r="L896" s="85">
        <v>10</v>
      </c>
      <c r="M896" s="395">
        <v>4000</v>
      </c>
      <c r="N896" s="106">
        <v>0.1</v>
      </c>
      <c r="O896" s="424">
        <v>1.7</v>
      </c>
      <c r="P896" s="85">
        <v>7</v>
      </c>
      <c r="Q896" s="554">
        <v>0.05</v>
      </c>
      <c r="R896" s="553">
        <v>643.79999999999995</v>
      </c>
      <c r="S896" s="59">
        <v>105</v>
      </c>
      <c r="T896" s="115">
        <v>838.92000000000007</v>
      </c>
      <c r="U896" s="616">
        <v>47.639999999999993</v>
      </c>
      <c r="V896" s="114">
        <v>2.8049999999999997</v>
      </c>
      <c r="W896" s="114">
        <v>1.2530000000000001</v>
      </c>
      <c r="X896" s="616">
        <v>1.4000000000000001</v>
      </c>
      <c r="Y896" s="62">
        <v>4.0579999999999998</v>
      </c>
      <c r="Z896" s="116">
        <v>8.1550480000000007</v>
      </c>
      <c r="AA896" s="122"/>
      <c r="AB896" s="78"/>
      <c r="AC896" s="539">
        <v>13.200000000000001</v>
      </c>
      <c r="AD896" s="78" t="s">
        <v>82</v>
      </c>
      <c r="AE896" s="78">
        <v>2</v>
      </c>
      <c r="AF896" s="2">
        <v>14052</v>
      </c>
    </row>
    <row r="897" spans="1:32" ht="30">
      <c r="A897" s="565">
        <v>14054</v>
      </c>
      <c r="B897" s="566"/>
      <c r="C897" s="566" t="s">
        <v>791</v>
      </c>
      <c r="D897" s="567" t="s">
        <v>24</v>
      </c>
      <c r="E897" s="568">
        <v>1900</v>
      </c>
      <c r="F897" s="597">
        <v>5.5</v>
      </c>
      <c r="G897" s="608"/>
      <c r="H897" s="571">
        <v>4.9000000000000004</v>
      </c>
      <c r="I897" s="571">
        <v>6.4</v>
      </c>
      <c r="J897" s="572">
        <v>80</v>
      </c>
      <c r="K897" s="573" t="s">
        <v>24</v>
      </c>
      <c r="L897" s="575">
        <v>10</v>
      </c>
      <c r="M897" s="576">
        <v>2000</v>
      </c>
      <c r="N897" s="574">
        <v>0.25</v>
      </c>
      <c r="O897" s="550">
        <v>2.7</v>
      </c>
      <c r="P897" s="575">
        <v>1</v>
      </c>
      <c r="Q897" s="554">
        <v>0.125</v>
      </c>
      <c r="R897" s="553">
        <v>1000.5</v>
      </c>
      <c r="S897" s="577">
        <v>7</v>
      </c>
      <c r="T897" s="579">
        <v>193.20000000000002</v>
      </c>
      <c r="U897" s="616">
        <v>36.450000000000003</v>
      </c>
      <c r="V897" s="571">
        <v>2.5649999999999999</v>
      </c>
      <c r="W897" s="571"/>
      <c r="X897" s="616">
        <v>3.5</v>
      </c>
      <c r="Y897" s="580">
        <v>2.5649999999999999</v>
      </c>
      <c r="Z897" s="465">
        <v>5.4780000000000006</v>
      </c>
      <c r="AA897" s="519"/>
      <c r="AB897" s="529"/>
      <c r="AC897" s="543">
        <v>3.8000000000000003</v>
      </c>
      <c r="AD897" s="529" t="s">
        <v>82</v>
      </c>
      <c r="AE897" s="529">
        <v>0</v>
      </c>
      <c r="AF897" s="2">
        <v>14054</v>
      </c>
    </row>
    <row r="898" spans="1:32" ht="30">
      <c r="A898" s="12">
        <v>14053</v>
      </c>
      <c r="B898" s="244" t="s">
        <v>83</v>
      </c>
      <c r="C898" s="244" t="s">
        <v>792</v>
      </c>
      <c r="D898" s="125">
        <v>25</v>
      </c>
      <c r="E898" s="112">
        <v>19500</v>
      </c>
      <c r="F898" s="120">
        <v>78</v>
      </c>
      <c r="G898" s="219">
        <v>310</v>
      </c>
      <c r="H898" s="127">
        <v>270</v>
      </c>
      <c r="I898" s="127">
        <v>370</v>
      </c>
      <c r="J898" s="285">
        <v>10</v>
      </c>
      <c r="K898" s="5" t="s">
        <v>24</v>
      </c>
      <c r="L898" s="85">
        <v>12</v>
      </c>
      <c r="M898" s="285">
        <v>300</v>
      </c>
      <c r="N898" s="106">
        <v>0.25</v>
      </c>
      <c r="O898" s="424">
        <v>0.45</v>
      </c>
      <c r="P898" s="85">
        <v>12</v>
      </c>
      <c r="Q898" s="554">
        <v>0.2</v>
      </c>
      <c r="R898" s="553">
        <v>1044</v>
      </c>
      <c r="S898" s="59">
        <v>84</v>
      </c>
      <c r="T898" s="115">
        <v>1751.25</v>
      </c>
      <c r="U898" s="616">
        <v>77.266666666666666</v>
      </c>
      <c r="V898" s="127">
        <v>29.25</v>
      </c>
      <c r="W898" s="127">
        <v>76</v>
      </c>
      <c r="X898" s="616">
        <v>5.6000000000000005</v>
      </c>
      <c r="Y898" s="62">
        <v>105.25</v>
      </c>
      <c r="Z898" s="116">
        <v>77.103125000000006</v>
      </c>
      <c r="AA898" s="149">
        <v>308.41250000000002</v>
      </c>
      <c r="AB898" s="78"/>
      <c r="AC898" s="539">
        <v>39</v>
      </c>
      <c r="AD898" s="78" t="s">
        <v>134</v>
      </c>
      <c r="AE898" s="78">
        <v>0</v>
      </c>
      <c r="AF898" s="2">
        <v>14053</v>
      </c>
    </row>
    <row r="899" spans="1:32" ht="15">
      <c r="A899" s="12"/>
      <c r="B899" s="244"/>
      <c r="C899" s="244"/>
      <c r="D899" s="125"/>
      <c r="E899" s="112"/>
      <c r="F899" s="120"/>
      <c r="G899" s="168"/>
      <c r="H899" s="114"/>
      <c r="I899" s="114"/>
      <c r="J899" s="269"/>
      <c r="K899" s="1"/>
      <c r="L899" s="85"/>
      <c r="M899" s="395"/>
      <c r="N899" s="106" t="s">
        <v>81</v>
      </c>
      <c r="O899" s="424" t="s">
        <v>81</v>
      </c>
      <c r="P899" s="85"/>
      <c r="Q899" s="554"/>
      <c r="R899" s="553" t="s">
        <v>81</v>
      </c>
      <c r="S899" s="59"/>
      <c r="T899" s="115" t="s">
        <v>81</v>
      </c>
      <c r="U899" s="616"/>
      <c r="V899" s="114"/>
      <c r="W899" s="114"/>
      <c r="X899" s="616"/>
      <c r="Y899" s="62" t="s">
        <v>81</v>
      </c>
      <c r="Z899" s="198"/>
      <c r="AA899" s="199"/>
      <c r="AB899" s="147"/>
      <c r="AC899" s="539" t="s">
        <v>81</v>
      </c>
      <c r="AD899" s="78" t="s">
        <v>81</v>
      </c>
      <c r="AE899" s="78"/>
      <c r="AF899" s="2" t="s">
        <v>81</v>
      </c>
    </row>
    <row r="900" spans="1:32" ht="15">
      <c r="A900" s="238">
        <v>14060</v>
      </c>
      <c r="B900" s="239"/>
      <c r="C900" s="240" t="s">
        <v>793</v>
      </c>
      <c r="D900" s="263"/>
      <c r="E900" s="264"/>
      <c r="F900" s="265"/>
      <c r="G900" s="266"/>
      <c r="H900" s="267"/>
      <c r="I900" s="267"/>
      <c r="J900" s="268"/>
      <c r="K900" s="268"/>
      <c r="L900" s="263"/>
      <c r="M900" s="268"/>
      <c r="N900" s="419" t="s">
        <v>81</v>
      </c>
      <c r="O900" s="425" t="s">
        <v>81</v>
      </c>
      <c r="P900" s="263"/>
      <c r="Q900" s="552"/>
      <c r="R900" s="553" t="s">
        <v>81</v>
      </c>
      <c r="S900" s="561"/>
      <c r="T900" s="429" t="s">
        <v>81</v>
      </c>
      <c r="U900" s="614"/>
      <c r="V900" s="267"/>
      <c r="W900" s="267"/>
      <c r="X900" s="614"/>
      <c r="Y900" s="440" t="s">
        <v>81</v>
      </c>
      <c r="Z900" s="459"/>
      <c r="AA900" s="472"/>
      <c r="AB900" s="523"/>
      <c r="AC900" s="538" t="s">
        <v>81</v>
      </c>
      <c r="AD900" s="523" t="s">
        <v>81</v>
      </c>
      <c r="AE900" s="523"/>
      <c r="AF900" s="2">
        <v>14060</v>
      </c>
    </row>
    <row r="901" spans="1:32" ht="15">
      <c r="A901" s="90"/>
      <c r="B901" s="241"/>
      <c r="C901" s="90"/>
      <c r="D901" s="125"/>
      <c r="E901" s="112"/>
      <c r="F901" s="120"/>
      <c r="G901" s="197"/>
      <c r="H901" s="127"/>
      <c r="I901" s="127"/>
      <c r="J901" s="285"/>
      <c r="K901" s="89"/>
      <c r="L901" s="90"/>
      <c r="M901" s="285"/>
      <c r="N901" s="106" t="s">
        <v>81</v>
      </c>
      <c r="O901" s="424" t="s">
        <v>81</v>
      </c>
      <c r="P901" s="89"/>
      <c r="Q901" s="554"/>
      <c r="R901" s="553" t="s">
        <v>81</v>
      </c>
      <c r="S901" s="59"/>
      <c r="T901" s="115" t="s">
        <v>81</v>
      </c>
      <c r="U901" s="615"/>
      <c r="V901" s="127"/>
      <c r="W901" s="114"/>
      <c r="X901" s="615"/>
      <c r="Y901" s="62" t="s">
        <v>81</v>
      </c>
      <c r="Z901" s="116"/>
      <c r="AA901" s="149"/>
      <c r="AB901" s="90"/>
      <c r="AC901" s="539" t="s">
        <v>81</v>
      </c>
      <c r="AD901" s="78" t="s">
        <v>81</v>
      </c>
      <c r="AE901" s="78"/>
      <c r="AF901" s="2" t="s">
        <v>81</v>
      </c>
    </row>
    <row r="902" spans="1:32" ht="30">
      <c r="A902" s="242">
        <v>14061</v>
      </c>
      <c r="B902" s="243"/>
      <c r="C902" s="243" t="s">
        <v>794</v>
      </c>
      <c r="D902" s="281">
        <v>66</v>
      </c>
      <c r="E902" s="271">
        <v>10200</v>
      </c>
      <c r="F902" s="282">
        <v>22</v>
      </c>
      <c r="G902" s="302">
        <v>33</v>
      </c>
      <c r="H902" s="347">
        <v>28</v>
      </c>
      <c r="I902" s="347">
        <v>41</v>
      </c>
      <c r="J902" s="284">
        <v>50</v>
      </c>
      <c r="K902" s="275" t="s">
        <v>24</v>
      </c>
      <c r="L902" s="403">
        <v>12</v>
      </c>
      <c r="M902" s="284">
        <v>1000</v>
      </c>
      <c r="N902" s="420">
        <v>0.1</v>
      </c>
      <c r="O902" s="423">
        <v>0.9</v>
      </c>
      <c r="P902" s="403">
        <v>8</v>
      </c>
      <c r="Q902" s="554">
        <v>0.05</v>
      </c>
      <c r="R902" s="553">
        <v>1653</v>
      </c>
      <c r="S902" s="84">
        <v>56</v>
      </c>
      <c r="T902" s="430">
        <v>1037.24</v>
      </c>
      <c r="U902" s="615">
        <v>24.957142857142856</v>
      </c>
      <c r="V902" s="347">
        <v>9.18</v>
      </c>
      <c r="W902" s="304"/>
      <c r="X902" s="615">
        <v>1.4000000000000001</v>
      </c>
      <c r="Y902" s="450">
        <v>9.18</v>
      </c>
      <c r="Z902" s="465"/>
      <c r="AA902" s="137">
        <v>32.917280000000005</v>
      </c>
      <c r="AB902" s="524"/>
      <c r="AC902" s="540">
        <v>20.400000000000002</v>
      </c>
      <c r="AD902" s="524" t="s">
        <v>134</v>
      </c>
      <c r="AE902" s="524">
        <v>0</v>
      </c>
      <c r="AF902" s="2">
        <v>14061</v>
      </c>
    </row>
    <row r="903" spans="1:32" ht="45">
      <c r="A903" s="12">
        <v>14063</v>
      </c>
      <c r="B903" s="244"/>
      <c r="C903" s="244" t="s">
        <v>795</v>
      </c>
      <c r="D903" s="125">
        <v>66</v>
      </c>
      <c r="E903" s="112">
        <v>8600</v>
      </c>
      <c r="F903" s="120">
        <v>47</v>
      </c>
      <c r="G903" s="219">
        <v>71</v>
      </c>
      <c r="H903" s="127">
        <v>62</v>
      </c>
      <c r="I903" s="127">
        <v>87</v>
      </c>
      <c r="J903" s="285">
        <v>20</v>
      </c>
      <c r="K903" s="5">
        <v>70</v>
      </c>
      <c r="L903" s="85">
        <v>12</v>
      </c>
      <c r="M903" s="285">
        <v>500</v>
      </c>
      <c r="N903" s="106">
        <v>0.25</v>
      </c>
      <c r="O903" s="424">
        <v>1.05</v>
      </c>
      <c r="P903" s="85">
        <v>8</v>
      </c>
      <c r="Q903" s="554">
        <v>0.16700000000000001</v>
      </c>
      <c r="R903" s="553">
        <v>1044</v>
      </c>
      <c r="S903" s="59">
        <v>120</v>
      </c>
      <c r="T903" s="115">
        <v>855.30000000000007</v>
      </c>
      <c r="U903" s="616">
        <v>28.1</v>
      </c>
      <c r="V903" s="127">
        <v>18.059999999999999</v>
      </c>
      <c r="W903" s="114">
        <v>4.0722499999999995</v>
      </c>
      <c r="X903" s="616">
        <v>4.6760000000000002</v>
      </c>
      <c r="Y903" s="69">
        <v>22.132249999999999</v>
      </c>
      <c r="Z903" s="116"/>
      <c r="AA903" s="149">
        <v>71.386975000000007</v>
      </c>
      <c r="AB903" s="78">
        <v>6.5</v>
      </c>
      <c r="AC903" s="539">
        <v>17.2</v>
      </c>
      <c r="AD903" s="78" t="s">
        <v>134</v>
      </c>
      <c r="AE903" s="78">
        <v>2</v>
      </c>
      <c r="AF903" s="2">
        <v>14063</v>
      </c>
    </row>
    <row r="904" spans="1:32" ht="30">
      <c r="A904" s="565">
        <v>14064</v>
      </c>
      <c r="B904" s="566"/>
      <c r="C904" s="566" t="s">
        <v>796</v>
      </c>
      <c r="D904" s="567">
        <v>66</v>
      </c>
      <c r="E904" s="568">
        <v>19000</v>
      </c>
      <c r="F904" s="587">
        <v>38</v>
      </c>
      <c r="G904" s="588">
        <v>58</v>
      </c>
      <c r="H904" s="589">
        <v>49</v>
      </c>
      <c r="I904" s="589">
        <v>72</v>
      </c>
      <c r="J904" s="590">
        <v>50</v>
      </c>
      <c r="K904" s="573" t="s">
        <v>24</v>
      </c>
      <c r="L904" s="575">
        <v>12</v>
      </c>
      <c r="M904" s="590">
        <v>1000</v>
      </c>
      <c r="N904" s="574">
        <v>0.1</v>
      </c>
      <c r="O904" s="550">
        <v>0.7</v>
      </c>
      <c r="P904" s="575">
        <v>18</v>
      </c>
      <c r="Q904" s="554">
        <v>0.25</v>
      </c>
      <c r="R904" s="553">
        <v>1870.5</v>
      </c>
      <c r="S904" s="577">
        <v>126</v>
      </c>
      <c r="T904" s="579">
        <v>1953.8</v>
      </c>
      <c r="U904" s="616">
        <v>25.143750000000001</v>
      </c>
      <c r="V904" s="589">
        <v>13.299999999999999</v>
      </c>
      <c r="W904" s="571"/>
      <c r="X904" s="616">
        <v>7</v>
      </c>
      <c r="Y904" s="592">
        <v>13.299999999999999</v>
      </c>
      <c r="Z904" s="465"/>
      <c r="AA904" s="497">
        <v>57.613600000000005</v>
      </c>
      <c r="AB904" s="529"/>
      <c r="AC904" s="543">
        <v>38</v>
      </c>
      <c r="AD904" s="529" t="s">
        <v>134</v>
      </c>
      <c r="AE904" s="529">
        <v>0</v>
      </c>
      <c r="AF904" s="2">
        <v>14064</v>
      </c>
    </row>
    <row r="905" spans="1:32" ht="45">
      <c r="A905" s="12">
        <v>14067</v>
      </c>
      <c r="B905" s="244"/>
      <c r="C905" s="244" t="s">
        <v>797</v>
      </c>
      <c r="D905" s="125">
        <v>66</v>
      </c>
      <c r="E905" s="112">
        <v>51000</v>
      </c>
      <c r="F905" s="120">
        <v>46</v>
      </c>
      <c r="G905" s="219">
        <v>70</v>
      </c>
      <c r="H905" s="127">
        <v>61</v>
      </c>
      <c r="I905" s="127">
        <v>84</v>
      </c>
      <c r="J905" s="285">
        <v>150</v>
      </c>
      <c r="K905" s="5">
        <v>70</v>
      </c>
      <c r="L905" s="85">
        <v>12</v>
      </c>
      <c r="M905" s="285">
        <v>2000</v>
      </c>
      <c r="N905" s="106">
        <v>0</v>
      </c>
      <c r="O905" s="424">
        <v>0.5</v>
      </c>
      <c r="P905" s="85">
        <v>15</v>
      </c>
      <c r="Q905" s="554">
        <v>0.05</v>
      </c>
      <c r="R905" s="553">
        <v>539.4</v>
      </c>
      <c r="S905" s="59">
        <v>225</v>
      </c>
      <c r="T905" s="115">
        <v>5835</v>
      </c>
      <c r="U905" s="615">
        <v>9.8966666666666665</v>
      </c>
      <c r="V905" s="127">
        <v>12.75</v>
      </c>
      <c r="W905" s="114">
        <v>11.903500000000001</v>
      </c>
      <c r="X905" s="615">
        <v>1.4000000000000001</v>
      </c>
      <c r="Y905" s="69">
        <v>24.653500000000001</v>
      </c>
      <c r="Z905" s="116"/>
      <c r="AA905" s="149">
        <v>69.908850000000001</v>
      </c>
      <c r="AB905" s="78">
        <v>19</v>
      </c>
      <c r="AC905" s="539">
        <v>442</v>
      </c>
      <c r="AD905" s="78" t="s">
        <v>134</v>
      </c>
      <c r="AE905" s="78">
        <v>2</v>
      </c>
      <c r="AF905" s="2">
        <v>14067</v>
      </c>
    </row>
    <row r="906" spans="1:32" ht="15">
      <c r="A906" s="12"/>
      <c r="B906" s="244"/>
      <c r="C906" s="244"/>
      <c r="D906" s="111"/>
      <c r="E906" s="112"/>
      <c r="F906" s="120"/>
      <c r="G906" s="121"/>
      <c r="H906" s="114"/>
      <c r="I906" s="114"/>
      <c r="J906" s="269"/>
      <c r="K906" s="1"/>
      <c r="L906" s="85"/>
      <c r="M906" s="395"/>
      <c r="N906" s="106" t="s">
        <v>81</v>
      </c>
      <c r="O906" s="424" t="s">
        <v>81</v>
      </c>
      <c r="P906" s="85"/>
      <c r="Q906" s="554">
        <v>0.1</v>
      </c>
      <c r="R906" s="553">
        <v>1479</v>
      </c>
      <c r="S906" s="59"/>
      <c r="T906" s="115" t="s">
        <v>81</v>
      </c>
      <c r="U906" s="630">
        <v>28.166666666666668</v>
      </c>
      <c r="V906" s="114"/>
      <c r="W906" s="114"/>
      <c r="X906" s="630">
        <v>2.8000000000000003</v>
      </c>
      <c r="Y906" s="62" t="s">
        <v>81</v>
      </c>
      <c r="Z906" s="198"/>
      <c r="AA906" s="122"/>
      <c r="AB906" s="147"/>
      <c r="AC906" s="539" t="s">
        <v>81</v>
      </c>
      <c r="AD906" s="78" t="s">
        <v>81</v>
      </c>
      <c r="AE906" s="78"/>
      <c r="AF906" s="2" t="s">
        <v>81</v>
      </c>
    </row>
    <row r="907" spans="1:32" ht="15">
      <c r="A907" s="238">
        <v>14100</v>
      </c>
      <c r="B907" s="239"/>
      <c r="C907" s="240" t="s">
        <v>798</v>
      </c>
      <c r="D907" s="263"/>
      <c r="E907" s="264"/>
      <c r="F907" s="265"/>
      <c r="G907" s="266"/>
      <c r="H907" s="267"/>
      <c r="I907" s="267"/>
      <c r="J907" s="268"/>
      <c r="K907" s="268"/>
      <c r="L907" s="263"/>
      <c r="M907" s="268"/>
      <c r="N907" s="419" t="s">
        <v>81</v>
      </c>
      <c r="O907" s="425" t="s">
        <v>81</v>
      </c>
      <c r="P907" s="263"/>
      <c r="Q907" s="554">
        <v>0.1</v>
      </c>
      <c r="R907" s="553">
        <v>1609.5</v>
      </c>
      <c r="S907" s="561"/>
      <c r="T907" s="429" t="s">
        <v>81</v>
      </c>
      <c r="U907" s="630">
        <v>28.725000000000001</v>
      </c>
      <c r="V907" s="267"/>
      <c r="W907" s="267"/>
      <c r="X907" s="630">
        <v>2.8000000000000003</v>
      </c>
      <c r="Y907" s="440" t="s">
        <v>81</v>
      </c>
      <c r="Z907" s="459"/>
      <c r="AA907" s="472"/>
      <c r="AB907" s="523"/>
      <c r="AC907" s="538" t="s">
        <v>81</v>
      </c>
      <c r="AD907" s="523" t="s">
        <v>81</v>
      </c>
      <c r="AE907" s="523"/>
      <c r="AF907" s="2">
        <v>14100</v>
      </c>
    </row>
    <row r="908" spans="1:32" ht="15">
      <c r="A908" s="90"/>
      <c r="B908" s="241"/>
      <c r="C908" s="90"/>
      <c r="D908" s="125"/>
      <c r="E908" s="112"/>
      <c r="F908" s="120"/>
      <c r="G908" s="168"/>
      <c r="H908" s="114"/>
      <c r="I908" s="114"/>
      <c r="J908" s="269"/>
      <c r="K908" s="89"/>
      <c r="L908" s="90"/>
      <c r="M908" s="395"/>
      <c r="N908" s="106" t="s">
        <v>81</v>
      </c>
      <c r="O908" s="424" t="s">
        <v>81</v>
      </c>
      <c r="P908" s="89"/>
      <c r="Q908" s="554">
        <v>0.1</v>
      </c>
      <c r="R908" s="553">
        <v>2088</v>
      </c>
      <c r="S908" s="59"/>
      <c r="T908" s="115" t="s">
        <v>81</v>
      </c>
      <c r="U908" s="615">
        <v>36.883333333333333</v>
      </c>
      <c r="V908" s="114"/>
      <c r="W908" s="114"/>
      <c r="X908" s="615">
        <v>2.8000000000000003</v>
      </c>
      <c r="Y908" s="62" t="s">
        <v>81</v>
      </c>
      <c r="Z908" s="116"/>
      <c r="AA908" s="200"/>
      <c r="AB908" s="90"/>
      <c r="AC908" s="539" t="s">
        <v>81</v>
      </c>
      <c r="AD908" s="78" t="s">
        <v>81</v>
      </c>
      <c r="AE908" s="78"/>
      <c r="AF908" s="2" t="s">
        <v>81</v>
      </c>
    </row>
    <row r="909" spans="1:32" ht="15">
      <c r="A909" s="242">
        <v>14101</v>
      </c>
      <c r="B909" s="243"/>
      <c r="C909" s="243" t="s">
        <v>799</v>
      </c>
      <c r="D909" s="396"/>
      <c r="E909" s="271">
        <v>7100</v>
      </c>
      <c r="F909" s="287">
        <v>22</v>
      </c>
      <c r="G909" s="389"/>
      <c r="H909" s="304"/>
      <c r="I909" s="304"/>
      <c r="J909" s="274">
        <v>50</v>
      </c>
      <c r="K909" s="275" t="s">
        <v>24</v>
      </c>
      <c r="L909" s="403">
        <v>12</v>
      </c>
      <c r="M909" s="394">
        <v>2000</v>
      </c>
      <c r="N909" s="420">
        <v>0.25</v>
      </c>
      <c r="O909" s="423">
        <v>1.75</v>
      </c>
      <c r="P909" s="403">
        <v>5</v>
      </c>
      <c r="Q909" s="554">
        <v>0.05</v>
      </c>
      <c r="R909" s="553">
        <v>1131</v>
      </c>
      <c r="S909" s="84">
        <v>75</v>
      </c>
      <c r="T909" s="430">
        <v>682.05000000000007</v>
      </c>
      <c r="U909" s="615">
        <v>20.566666666666666</v>
      </c>
      <c r="V909" s="304">
        <v>6.2124999999999995</v>
      </c>
      <c r="W909" s="304"/>
      <c r="X909" s="615">
        <v>1.4000000000000001</v>
      </c>
      <c r="Y909" s="439">
        <v>6.2124999999999995</v>
      </c>
      <c r="Z909" s="460">
        <v>21.838850000000001</v>
      </c>
      <c r="AA909" s="483"/>
      <c r="AB909" s="524"/>
      <c r="AC909" s="540">
        <v>14.200000000000001</v>
      </c>
      <c r="AD909" s="524" t="s">
        <v>82</v>
      </c>
      <c r="AE909" s="524">
        <v>0</v>
      </c>
      <c r="AF909" s="2">
        <v>14101</v>
      </c>
    </row>
    <row r="910" spans="1:32" ht="15">
      <c r="A910" s="12">
        <v>14102</v>
      </c>
      <c r="B910" s="244"/>
      <c r="C910" s="244" t="s">
        <v>800</v>
      </c>
      <c r="D910" s="201">
        <v>15</v>
      </c>
      <c r="E910" s="112">
        <v>21500</v>
      </c>
      <c r="F910" s="216">
        <v>43</v>
      </c>
      <c r="G910" s="139"/>
      <c r="H910" s="114"/>
      <c r="I910" s="114"/>
      <c r="J910" s="269">
        <v>75</v>
      </c>
      <c r="K910" s="5" t="s">
        <v>24</v>
      </c>
      <c r="L910" s="85">
        <v>12</v>
      </c>
      <c r="M910" s="395">
        <v>2000</v>
      </c>
      <c r="N910" s="106">
        <v>0.25</v>
      </c>
      <c r="O910" s="424">
        <v>1.25</v>
      </c>
      <c r="P910" s="85">
        <v>5</v>
      </c>
      <c r="Q910" s="554">
        <v>0.05</v>
      </c>
      <c r="R910" s="553">
        <v>2088</v>
      </c>
      <c r="S910" s="59">
        <v>75</v>
      </c>
      <c r="T910" s="115">
        <v>1913.25</v>
      </c>
      <c r="U910" s="615">
        <v>36.883333333333333</v>
      </c>
      <c r="V910" s="114">
        <v>13.4375</v>
      </c>
      <c r="W910" s="114"/>
      <c r="X910" s="615">
        <v>1.4000000000000001</v>
      </c>
      <c r="Y910" s="62">
        <v>13.4375</v>
      </c>
      <c r="Z910" s="116">
        <v>42.842250000000007</v>
      </c>
      <c r="AA910" s="202"/>
      <c r="AB910" s="78"/>
      <c r="AC910" s="539">
        <v>43</v>
      </c>
      <c r="AD910" s="78" t="s">
        <v>82</v>
      </c>
      <c r="AE910" s="78">
        <v>0</v>
      </c>
      <c r="AF910" s="2">
        <v>14102</v>
      </c>
    </row>
    <row r="911" spans="1:32" ht="15">
      <c r="A911" s="242">
        <v>14103</v>
      </c>
      <c r="B911" s="243"/>
      <c r="C911" s="243" t="s">
        <v>801</v>
      </c>
      <c r="D911" s="397">
        <v>2</v>
      </c>
      <c r="E911" s="271">
        <v>20000</v>
      </c>
      <c r="F911" s="287">
        <v>38</v>
      </c>
      <c r="G911" s="398">
        <v>80</v>
      </c>
      <c r="H911" s="304"/>
      <c r="I911" s="304"/>
      <c r="J911" s="274">
        <v>75</v>
      </c>
      <c r="K911" s="275" t="s">
        <v>24</v>
      </c>
      <c r="L911" s="403">
        <v>15</v>
      </c>
      <c r="M911" s="394">
        <v>2000</v>
      </c>
      <c r="N911" s="420">
        <v>0.25</v>
      </c>
      <c r="O911" s="423">
        <v>1.05</v>
      </c>
      <c r="P911" s="403">
        <v>22</v>
      </c>
      <c r="Q911" s="554">
        <v>0.1</v>
      </c>
      <c r="R911" s="553">
        <v>239.96666666666664</v>
      </c>
      <c r="S911" s="84">
        <v>330</v>
      </c>
      <c r="T911" s="430">
        <v>1790</v>
      </c>
      <c r="U911" s="615">
        <v>0.71876190476190471</v>
      </c>
      <c r="V911" s="304">
        <v>10.5</v>
      </c>
      <c r="W911" s="304"/>
      <c r="X911" s="615">
        <v>2.8000000000000003</v>
      </c>
      <c r="Y911" s="439">
        <v>10.5</v>
      </c>
      <c r="Z911" s="460">
        <v>37.803333333333335</v>
      </c>
      <c r="AA911" s="520">
        <v>75.606666666666669</v>
      </c>
      <c r="AB911" s="524"/>
      <c r="AC911" s="540">
        <v>40</v>
      </c>
      <c r="AD911" s="524" t="s">
        <v>82</v>
      </c>
      <c r="AE911" s="524">
        <v>0</v>
      </c>
      <c r="AF911" s="2">
        <v>14103</v>
      </c>
    </row>
    <row r="912" spans="1:32" ht="15">
      <c r="A912" s="12">
        <v>14104</v>
      </c>
      <c r="B912" s="244"/>
      <c r="C912" s="244" t="s">
        <v>802</v>
      </c>
      <c r="D912" s="203">
        <v>2</v>
      </c>
      <c r="E912" s="112">
        <v>30000</v>
      </c>
      <c r="F912" s="216">
        <v>53</v>
      </c>
      <c r="G912" s="204">
        <v>110</v>
      </c>
      <c r="H912" s="114"/>
      <c r="I912" s="114"/>
      <c r="J912" s="269">
        <v>75</v>
      </c>
      <c r="K912" s="5" t="s">
        <v>24</v>
      </c>
      <c r="L912" s="85">
        <v>15</v>
      </c>
      <c r="M912" s="395">
        <v>2000</v>
      </c>
      <c r="N912" s="106">
        <v>0.25</v>
      </c>
      <c r="O912" s="424">
        <v>0.95</v>
      </c>
      <c r="P912" s="85">
        <v>22</v>
      </c>
      <c r="Q912" s="554">
        <v>0.1</v>
      </c>
      <c r="R912" s="553">
        <v>772.06666666666661</v>
      </c>
      <c r="S912" s="59">
        <v>330</v>
      </c>
      <c r="T912" s="115">
        <v>2520</v>
      </c>
      <c r="U912" s="615">
        <v>2.3881904761904758</v>
      </c>
      <c r="V912" s="114">
        <v>14.25</v>
      </c>
      <c r="W912" s="114"/>
      <c r="X912" s="615">
        <v>2.8000000000000003</v>
      </c>
      <c r="Y912" s="62">
        <v>14.25</v>
      </c>
      <c r="Z912" s="116">
        <v>52.635000000000005</v>
      </c>
      <c r="AA912" s="205">
        <v>105.27000000000001</v>
      </c>
      <c r="AB912" s="78"/>
      <c r="AC912" s="539">
        <v>60</v>
      </c>
      <c r="AD912" s="78" t="s">
        <v>82</v>
      </c>
      <c r="AE912" s="78">
        <v>0</v>
      </c>
      <c r="AF912" s="2">
        <v>14104</v>
      </c>
    </row>
    <row r="913" spans="1:32" ht="15">
      <c r="A913" s="242">
        <v>14105</v>
      </c>
      <c r="B913" s="243"/>
      <c r="C913" s="243" t="s">
        <v>803</v>
      </c>
      <c r="D913" s="397">
        <v>2</v>
      </c>
      <c r="E913" s="271">
        <v>38000</v>
      </c>
      <c r="F913" s="287">
        <v>64</v>
      </c>
      <c r="G913" s="398">
        <v>130</v>
      </c>
      <c r="H913" s="304"/>
      <c r="I913" s="304"/>
      <c r="J913" s="274">
        <v>75</v>
      </c>
      <c r="K913" s="275" t="s">
        <v>24</v>
      </c>
      <c r="L913" s="403">
        <v>15</v>
      </c>
      <c r="M913" s="394">
        <v>2000</v>
      </c>
      <c r="N913" s="420">
        <v>0.25</v>
      </c>
      <c r="O913" s="423">
        <v>0.9</v>
      </c>
      <c r="P913" s="403">
        <v>22</v>
      </c>
      <c r="Q913" s="554">
        <v>0.1</v>
      </c>
      <c r="R913" s="553">
        <v>688.6</v>
      </c>
      <c r="S913" s="84">
        <v>330</v>
      </c>
      <c r="T913" s="430">
        <v>3104</v>
      </c>
      <c r="U913" s="615">
        <v>2.3051428571428572</v>
      </c>
      <c r="V913" s="304">
        <v>17.100000000000001</v>
      </c>
      <c r="W913" s="304"/>
      <c r="X913" s="615">
        <v>2.8000000000000003</v>
      </c>
      <c r="Y913" s="439">
        <v>17.100000000000001</v>
      </c>
      <c r="Z913" s="460">
        <v>64.335333333333338</v>
      </c>
      <c r="AA913" s="520">
        <v>128.67066666666668</v>
      </c>
      <c r="AB913" s="524"/>
      <c r="AC913" s="540">
        <v>76</v>
      </c>
      <c r="AD913" s="524" t="s">
        <v>82</v>
      </c>
      <c r="AE913" s="524">
        <v>0</v>
      </c>
      <c r="AF913" s="2">
        <v>14105</v>
      </c>
    </row>
    <row r="914" spans="1:32" ht="15">
      <c r="A914" s="12">
        <v>14106</v>
      </c>
      <c r="B914" s="244"/>
      <c r="C914" s="244" t="s">
        <v>804</v>
      </c>
      <c r="D914" s="206"/>
      <c r="E914" s="112">
        <v>14000</v>
      </c>
      <c r="F914" s="216">
        <v>44</v>
      </c>
      <c r="G914" s="139"/>
      <c r="H914" s="114"/>
      <c r="I914" s="114"/>
      <c r="J914" s="269">
        <v>50</v>
      </c>
      <c r="K914" s="5" t="s">
        <v>24</v>
      </c>
      <c r="L914" s="85">
        <v>10</v>
      </c>
      <c r="M914" s="395">
        <v>2000</v>
      </c>
      <c r="N914" s="106">
        <v>0.25</v>
      </c>
      <c r="O914" s="424">
        <v>1.4</v>
      </c>
      <c r="P914" s="85">
        <v>9</v>
      </c>
      <c r="Q914" s="554">
        <v>0.16700000000000001</v>
      </c>
      <c r="R914" s="553">
        <v>1827</v>
      </c>
      <c r="S914" s="59">
        <v>135</v>
      </c>
      <c r="T914" s="115">
        <v>1507</v>
      </c>
      <c r="U914" s="616">
        <v>97.65</v>
      </c>
      <c r="V914" s="114">
        <v>9.7999999999999989</v>
      </c>
      <c r="W914" s="114"/>
      <c r="X914" s="616">
        <v>4.6760000000000002</v>
      </c>
      <c r="Y914" s="62">
        <v>9.7999999999999989</v>
      </c>
      <c r="Z914" s="116">
        <v>43.933999999999997</v>
      </c>
      <c r="AA914" s="202"/>
      <c r="AB914" s="78"/>
      <c r="AC914" s="539">
        <v>28</v>
      </c>
      <c r="AD914" s="78" t="s">
        <v>82</v>
      </c>
      <c r="AE914" s="78">
        <v>0</v>
      </c>
      <c r="AF914" s="2">
        <v>14106</v>
      </c>
    </row>
    <row r="915" spans="1:32" ht="15">
      <c r="A915" s="242">
        <v>14107</v>
      </c>
      <c r="B915" s="243"/>
      <c r="C915" s="243" t="s">
        <v>805</v>
      </c>
      <c r="D915" s="281"/>
      <c r="E915" s="271">
        <v>13000</v>
      </c>
      <c r="F915" s="287">
        <v>18</v>
      </c>
      <c r="G915" s="290"/>
      <c r="H915" s="304"/>
      <c r="I915" s="304"/>
      <c r="J915" s="274">
        <v>100</v>
      </c>
      <c r="K915" s="275" t="s">
        <v>24</v>
      </c>
      <c r="L915" s="403">
        <v>15</v>
      </c>
      <c r="M915" s="394">
        <v>4000</v>
      </c>
      <c r="N915" s="420">
        <v>0.25</v>
      </c>
      <c r="O915" s="423">
        <v>1.85</v>
      </c>
      <c r="P915" s="403">
        <v>8</v>
      </c>
      <c r="Q915" s="554"/>
      <c r="R915" s="553" t="s">
        <v>81</v>
      </c>
      <c r="S915" s="84">
        <v>120</v>
      </c>
      <c r="T915" s="430">
        <v>1069</v>
      </c>
      <c r="U915" s="615"/>
      <c r="V915" s="304">
        <v>6.0125000000000002</v>
      </c>
      <c r="W915" s="304"/>
      <c r="X915" s="615"/>
      <c r="Y915" s="439">
        <v>6.0125000000000002</v>
      </c>
      <c r="Z915" s="460">
        <v>18.372750000000003</v>
      </c>
      <c r="AA915" s="484"/>
      <c r="AB915" s="524"/>
      <c r="AC915" s="540">
        <v>26</v>
      </c>
      <c r="AD915" s="524" t="s">
        <v>82</v>
      </c>
      <c r="AE915" s="524">
        <v>0</v>
      </c>
      <c r="AF915" s="2">
        <v>14107</v>
      </c>
    </row>
    <row r="916" spans="1:32" ht="30">
      <c r="A916" s="12">
        <v>14109</v>
      </c>
      <c r="B916" s="244"/>
      <c r="C916" s="244" t="s">
        <v>806</v>
      </c>
      <c r="D916" s="125"/>
      <c r="E916" s="112">
        <v>5700</v>
      </c>
      <c r="F916" s="216">
        <v>13</v>
      </c>
      <c r="G916" s="130"/>
      <c r="H916" s="114"/>
      <c r="I916" s="114"/>
      <c r="J916" s="269">
        <v>70</v>
      </c>
      <c r="K916" s="5" t="s">
        <v>24</v>
      </c>
      <c r="L916" s="85">
        <v>10</v>
      </c>
      <c r="M916" s="395">
        <v>2000</v>
      </c>
      <c r="N916" s="106">
        <v>0.25</v>
      </c>
      <c r="O916" s="424">
        <v>0.95</v>
      </c>
      <c r="P916" s="85">
        <v>5</v>
      </c>
      <c r="Q916" s="552"/>
      <c r="R916" s="553" t="s">
        <v>81</v>
      </c>
      <c r="S916" s="59">
        <v>75</v>
      </c>
      <c r="T916" s="115">
        <v>633.6</v>
      </c>
      <c r="U916" s="614"/>
      <c r="V916" s="114">
        <v>2.7075</v>
      </c>
      <c r="W916" s="114"/>
      <c r="X916" s="614"/>
      <c r="Y916" s="62">
        <v>2.7075</v>
      </c>
      <c r="Z916" s="116">
        <v>12.934821428571428</v>
      </c>
      <c r="AA916" s="163"/>
      <c r="AB916" s="78"/>
      <c r="AC916" s="539">
        <v>11.4</v>
      </c>
      <c r="AD916" s="78" t="s">
        <v>82</v>
      </c>
      <c r="AE916" s="78">
        <v>0</v>
      </c>
      <c r="AF916" s="2">
        <v>14109</v>
      </c>
    </row>
    <row r="917" spans="1:32" ht="30">
      <c r="A917" s="565">
        <v>14110</v>
      </c>
      <c r="B917" s="566"/>
      <c r="C917" s="566" t="s">
        <v>807</v>
      </c>
      <c r="D917" s="609">
        <v>850</v>
      </c>
      <c r="E917" s="568">
        <v>39000</v>
      </c>
      <c r="F917" s="597">
        <v>74</v>
      </c>
      <c r="G917" s="610">
        <v>8.7058823499999993E-2</v>
      </c>
      <c r="H917" s="571"/>
      <c r="I917" s="571"/>
      <c r="J917" s="572">
        <v>70</v>
      </c>
      <c r="K917" s="573" t="s">
        <v>24</v>
      </c>
      <c r="L917" s="575">
        <v>15</v>
      </c>
      <c r="M917" s="576">
        <v>2000</v>
      </c>
      <c r="N917" s="574">
        <v>0.25</v>
      </c>
      <c r="O917" s="550">
        <v>1.1000000000000001</v>
      </c>
      <c r="P917" s="575">
        <v>22</v>
      </c>
      <c r="Q917" s="554"/>
      <c r="R917" s="553" t="s">
        <v>81</v>
      </c>
      <c r="S917" s="577">
        <v>330</v>
      </c>
      <c r="T917" s="579">
        <v>3177</v>
      </c>
      <c r="U917" s="616"/>
      <c r="V917" s="571">
        <v>21.450000000000003</v>
      </c>
      <c r="W917" s="571"/>
      <c r="X917" s="616"/>
      <c r="Y917" s="580">
        <v>21.450000000000003</v>
      </c>
      <c r="Z917" s="465">
        <v>73.519285714285729</v>
      </c>
      <c r="AA917" s="521">
        <v>8.6493277310924391E-2</v>
      </c>
      <c r="AB917" s="529"/>
      <c r="AC917" s="543">
        <v>78</v>
      </c>
      <c r="AD917" s="529" t="s">
        <v>82</v>
      </c>
      <c r="AE917" s="529">
        <v>0</v>
      </c>
      <c r="AF917" s="2">
        <v>14110</v>
      </c>
    </row>
    <row r="918" spans="1:32" ht="30">
      <c r="A918" s="12">
        <v>14111</v>
      </c>
      <c r="B918" s="244"/>
      <c r="C918" s="244" t="s">
        <v>808</v>
      </c>
      <c r="D918" s="207">
        <v>1300</v>
      </c>
      <c r="E918" s="112">
        <v>76000</v>
      </c>
      <c r="F918" s="216">
        <v>128</v>
      </c>
      <c r="G918" s="208">
        <v>9.8461538500000001E-2</v>
      </c>
      <c r="H918" s="114"/>
      <c r="I918" s="114"/>
      <c r="J918" s="269">
        <v>70</v>
      </c>
      <c r="K918" s="5" t="s">
        <v>24</v>
      </c>
      <c r="L918" s="85">
        <v>15</v>
      </c>
      <c r="M918" s="395">
        <v>2000</v>
      </c>
      <c r="N918" s="106">
        <v>0.25</v>
      </c>
      <c r="O918" s="424">
        <v>0.85</v>
      </c>
      <c r="P918" s="85">
        <v>22</v>
      </c>
      <c r="Q918" s="554">
        <v>0.05</v>
      </c>
      <c r="R918" s="553">
        <v>983.74</v>
      </c>
      <c r="S918" s="59">
        <v>330</v>
      </c>
      <c r="T918" s="115">
        <v>5878</v>
      </c>
      <c r="U918" s="615">
        <v>10.599400000000001</v>
      </c>
      <c r="V918" s="114">
        <v>32.299999999999997</v>
      </c>
      <c r="W918" s="114"/>
      <c r="X918" s="615">
        <v>1.4000000000000001</v>
      </c>
      <c r="Y918" s="62">
        <v>32.299999999999997</v>
      </c>
      <c r="Z918" s="116">
        <v>127.89857142857144</v>
      </c>
      <c r="AA918" s="209">
        <v>9.8383516483516495E-2</v>
      </c>
      <c r="AB918" s="78"/>
      <c r="AC918" s="539">
        <v>152</v>
      </c>
      <c r="AD918" s="78" t="s">
        <v>82</v>
      </c>
      <c r="AE918" s="78">
        <v>0</v>
      </c>
      <c r="AF918" s="2">
        <v>14111</v>
      </c>
    </row>
    <row r="919" spans="1:32" ht="30">
      <c r="A919" s="565">
        <v>14112</v>
      </c>
      <c r="B919" s="566"/>
      <c r="C919" s="566" t="s">
        <v>809</v>
      </c>
      <c r="D919" s="609">
        <v>850</v>
      </c>
      <c r="E919" s="568">
        <v>8500</v>
      </c>
      <c r="F919" s="597">
        <v>19</v>
      </c>
      <c r="G919" s="610">
        <v>2.23529412E-2</v>
      </c>
      <c r="H919" s="571"/>
      <c r="I919" s="571"/>
      <c r="J919" s="572">
        <v>70</v>
      </c>
      <c r="K919" s="573" t="s">
        <v>24</v>
      </c>
      <c r="L919" s="575">
        <v>15</v>
      </c>
      <c r="M919" s="576">
        <v>2000</v>
      </c>
      <c r="N919" s="574">
        <v>0.25</v>
      </c>
      <c r="O919" s="550">
        <v>1.65</v>
      </c>
      <c r="P919" s="575">
        <v>5</v>
      </c>
      <c r="Q919" s="554">
        <v>0.05</v>
      </c>
      <c r="R919" s="553">
        <v>759.71999999999991</v>
      </c>
      <c r="S919" s="577">
        <v>75</v>
      </c>
      <c r="T919" s="579">
        <v>695.5</v>
      </c>
      <c r="U919" s="615">
        <v>8.3132000000000001</v>
      </c>
      <c r="V919" s="571">
        <v>7.0124999999999993</v>
      </c>
      <c r="W919" s="571"/>
      <c r="X919" s="615">
        <v>1.4000000000000001</v>
      </c>
      <c r="Y919" s="580">
        <v>7.0124999999999993</v>
      </c>
      <c r="Z919" s="465">
        <v>18.643035714285716</v>
      </c>
      <c r="AA919" s="521">
        <v>2.1932983193277314E-2</v>
      </c>
      <c r="AB919" s="529"/>
      <c r="AC919" s="543">
        <v>17</v>
      </c>
      <c r="AD919" s="529" t="s">
        <v>82</v>
      </c>
      <c r="AE919" s="529">
        <v>0</v>
      </c>
      <c r="AF919" s="2">
        <v>14112</v>
      </c>
    </row>
    <row r="920" spans="1:32" ht="30">
      <c r="A920" s="12">
        <v>14114</v>
      </c>
      <c r="B920" s="244"/>
      <c r="C920" s="244" t="s">
        <v>810</v>
      </c>
      <c r="D920" s="207">
        <v>600</v>
      </c>
      <c r="E920" s="112">
        <v>7000</v>
      </c>
      <c r="F920" s="216">
        <v>21</v>
      </c>
      <c r="G920" s="208">
        <v>3.5000000000000003E-2</v>
      </c>
      <c r="H920" s="114"/>
      <c r="I920" s="114"/>
      <c r="J920" s="269">
        <v>70</v>
      </c>
      <c r="K920" s="5" t="s">
        <v>24</v>
      </c>
      <c r="L920" s="85">
        <v>15</v>
      </c>
      <c r="M920" s="395">
        <v>2000</v>
      </c>
      <c r="N920" s="106">
        <v>0.25</v>
      </c>
      <c r="O920" s="424">
        <v>1.8</v>
      </c>
      <c r="P920" s="85">
        <v>26</v>
      </c>
      <c r="Q920" s="554">
        <v>0.05</v>
      </c>
      <c r="R920" s="553">
        <v>759.71999999999991</v>
      </c>
      <c r="S920" s="59">
        <v>390</v>
      </c>
      <c r="T920" s="115">
        <v>901</v>
      </c>
      <c r="U920" s="615">
        <v>8.9531999999999989</v>
      </c>
      <c r="V920" s="114">
        <v>6.3</v>
      </c>
      <c r="W920" s="114"/>
      <c r="X920" s="615">
        <v>1.4000000000000001</v>
      </c>
      <c r="Y920" s="62">
        <v>6.3</v>
      </c>
      <c r="Z920" s="116">
        <v>21.088571428571431</v>
      </c>
      <c r="AA920" s="209">
        <v>3.5147619047619053E-2</v>
      </c>
      <c r="AB920" s="78"/>
      <c r="AC920" s="539">
        <v>14</v>
      </c>
      <c r="AD920" s="78" t="s">
        <v>82</v>
      </c>
      <c r="AE920" s="78">
        <v>0</v>
      </c>
      <c r="AF920" s="2">
        <v>14114</v>
      </c>
    </row>
    <row r="921" spans="1:32" ht="30">
      <c r="A921" s="242">
        <v>14115</v>
      </c>
      <c r="B921" s="243"/>
      <c r="C921" s="243" t="s">
        <v>811</v>
      </c>
      <c r="D921" s="544">
        <v>850</v>
      </c>
      <c r="E921" s="271">
        <v>12000</v>
      </c>
      <c r="F921" s="287">
        <v>29</v>
      </c>
      <c r="G921" s="547">
        <v>3.4117647100000002E-2</v>
      </c>
      <c r="H921" s="304"/>
      <c r="I921" s="304"/>
      <c r="J921" s="274">
        <v>70</v>
      </c>
      <c r="K921" s="275" t="s">
        <v>24</v>
      </c>
      <c r="L921" s="403">
        <v>15</v>
      </c>
      <c r="M921" s="394">
        <v>2000</v>
      </c>
      <c r="N921" s="420">
        <v>0.25</v>
      </c>
      <c r="O921" s="423">
        <v>1.45</v>
      </c>
      <c r="P921" s="403">
        <v>26</v>
      </c>
      <c r="Q921" s="554">
        <v>0.1</v>
      </c>
      <c r="R921" s="553">
        <v>1653</v>
      </c>
      <c r="S921" s="84">
        <v>390</v>
      </c>
      <c r="T921" s="430">
        <v>1266</v>
      </c>
      <c r="U921" s="615">
        <v>24.693333333333332</v>
      </c>
      <c r="V921" s="304">
        <v>8.6999999999999993</v>
      </c>
      <c r="W921" s="304"/>
      <c r="X921" s="615">
        <v>2.8000000000000003</v>
      </c>
      <c r="Y921" s="439">
        <v>8.6999999999999993</v>
      </c>
      <c r="Z921" s="460">
        <v>29.464285714285715</v>
      </c>
      <c r="AA921" s="521">
        <v>3.4663865546218489E-2</v>
      </c>
      <c r="AB921" s="524"/>
      <c r="AC921" s="540">
        <v>24</v>
      </c>
      <c r="AD921" s="524" t="s">
        <v>82</v>
      </c>
      <c r="AE921" s="524">
        <v>0</v>
      </c>
      <c r="AF921" s="2">
        <v>14115</v>
      </c>
    </row>
    <row r="922" spans="1:32" ht="15">
      <c r="A922" s="12">
        <v>14116</v>
      </c>
      <c r="B922" s="244"/>
      <c r="C922" s="244" t="s">
        <v>812</v>
      </c>
      <c r="D922" s="125"/>
      <c r="E922" s="112">
        <v>1400</v>
      </c>
      <c r="F922" s="216">
        <v>5.2</v>
      </c>
      <c r="G922" s="130"/>
      <c r="H922" s="114"/>
      <c r="I922" s="114"/>
      <c r="J922" s="269">
        <v>200</v>
      </c>
      <c r="K922" s="5" t="s">
        <v>24</v>
      </c>
      <c r="L922" s="85">
        <v>8</v>
      </c>
      <c r="M922" s="395">
        <v>2000</v>
      </c>
      <c r="N922" s="106">
        <v>0.1</v>
      </c>
      <c r="O922" s="424">
        <v>5</v>
      </c>
      <c r="P922" s="85">
        <v>4</v>
      </c>
      <c r="Q922" s="554">
        <v>0.1</v>
      </c>
      <c r="R922" s="553">
        <v>2240.1999999999998</v>
      </c>
      <c r="S922" s="59">
        <v>60</v>
      </c>
      <c r="T922" s="115">
        <v>247.18</v>
      </c>
      <c r="U922" s="615">
        <v>11.815999999999999</v>
      </c>
      <c r="V922" s="114">
        <v>3.5</v>
      </c>
      <c r="W922" s="114"/>
      <c r="X922" s="615">
        <v>2.8000000000000003</v>
      </c>
      <c r="Y922" s="62">
        <v>3.5</v>
      </c>
      <c r="Z922" s="116">
        <v>5.2094900000000006</v>
      </c>
      <c r="AA922" s="163"/>
      <c r="AB922" s="78"/>
      <c r="AC922" s="539">
        <v>2.8000000000000003</v>
      </c>
      <c r="AD922" s="78" t="s">
        <v>82</v>
      </c>
      <c r="AE922" s="78">
        <v>0</v>
      </c>
      <c r="AF922" s="2">
        <v>14116</v>
      </c>
    </row>
    <row r="923" spans="1:32" ht="30">
      <c r="A923" s="242">
        <v>14117</v>
      </c>
      <c r="B923" s="243"/>
      <c r="C923" s="243" t="s">
        <v>813</v>
      </c>
      <c r="D923" s="281"/>
      <c r="E923" s="271">
        <v>3500</v>
      </c>
      <c r="F923" s="287">
        <v>8</v>
      </c>
      <c r="G923" s="290"/>
      <c r="H923" s="304"/>
      <c r="I923" s="304"/>
      <c r="J923" s="274">
        <v>200</v>
      </c>
      <c r="K923" s="275" t="s">
        <v>24</v>
      </c>
      <c r="L923" s="403">
        <v>8</v>
      </c>
      <c r="M923" s="394">
        <v>2000</v>
      </c>
      <c r="N923" s="420">
        <v>0.1</v>
      </c>
      <c r="O923" s="423">
        <v>2.6</v>
      </c>
      <c r="P923" s="403">
        <v>4</v>
      </c>
      <c r="Q923" s="554">
        <v>0.1</v>
      </c>
      <c r="R923" s="553">
        <v>1180.2</v>
      </c>
      <c r="S923" s="84">
        <v>60</v>
      </c>
      <c r="T923" s="430">
        <v>527.95000000000005</v>
      </c>
      <c r="U923" s="615">
        <v>13.462</v>
      </c>
      <c r="V923" s="304">
        <v>4.55</v>
      </c>
      <c r="W923" s="304"/>
      <c r="X923" s="615">
        <v>2.8000000000000003</v>
      </c>
      <c r="Y923" s="439">
        <v>4.55</v>
      </c>
      <c r="Z923" s="460">
        <v>7.9087250000000004</v>
      </c>
      <c r="AA923" s="484"/>
      <c r="AB923" s="524"/>
      <c r="AC923" s="540">
        <v>7</v>
      </c>
      <c r="AD923" s="524" t="s">
        <v>82</v>
      </c>
      <c r="AE923" s="524">
        <v>0</v>
      </c>
      <c r="AF923" s="2">
        <v>14117</v>
      </c>
    </row>
    <row r="924" spans="1:32" ht="30">
      <c r="A924" s="12">
        <v>14118</v>
      </c>
      <c r="B924" s="244"/>
      <c r="C924" s="244" t="s">
        <v>814</v>
      </c>
      <c r="D924" s="206"/>
      <c r="E924" s="112">
        <v>4300</v>
      </c>
      <c r="F924" s="216">
        <v>10</v>
      </c>
      <c r="G924" s="139"/>
      <c r="H924" s="114"/>
      <c r="I924" s="114"/>
      <c r="J924" s="269">
        <v>150</v>
      </c>
      <c r="K924" s="5" t="s">
        <v>24</v>
      </c>
      <c r="L924" s="85">
        <v>10</v>
      </c>
      <c r="M924" s="395">
        <v>2000</v>
      </c>
      <c r="N924" s="106">
        <v>0.1</v>
      </c>
      <c r="O924" s="424">
        <v>2.2999999999999998</v>
      </c>
      <c r="P924" s="85">
        <v>9</v>
      </c>
      <c r="Q924" s="554">
        <v>0.1</v>
      </c>
      <c r="R924" s="553">
        <v>4967.3999999999996</v>
      </c>
      <c r="S924" s="59">
        <v>135</v>
      </c>
      <c r="T924" s="115">
        <v>613.16000000000008</v>
      </c>
      <c r="U924" s="615">
        <v>46.453333333333333</v>
      </c>
      <c r="V924" s="114">
        <v>4.9449999999999994</v>
      </c>
      <c r="W924" s="114"/>
      <c r="X924" s="615">
        <v>2.8000000000000003</v>
      </c>
      <c r="Y924" s="62">
        <v>4.9449999999999994</v>
      </c>
      <c r="Z924" s="116">
        <v>9.9360066666666675</v>
      </c>
      <c r="AA924" s="202"/>
      <c r="AB924" s="78"/>
      <c r="AC924" s="539">
        <v>8.6</v>
      </c>
      <c r="AD924" s="78" t="s">
        <v>82</v>
      </c>
      <c r="AE924" s="78">
        <v>0</v>
      </c>
      <c r="AF924" s="2">
        <v>14118</v>
      </c>
    </row>
    <row r="925" spans="1:32" ht="30">
      <c r="A925" s="242">
        <v>14119</v>
      </c>
      <c r="B925" s="243"/>
      <c r="C925" s="243" t="s">
        <v>815</v>
      </c>
      <c r="D925" s="399"/>
      <c r="E925" s="271">
        <v>7000</v>
      </c>
      <c r="F925" s="287">
        <v>14</v>
      </c>
      <c r="G925" s="400"/>
      <c r="H925" s="304"/>
      <c r="I925" s="304"/>
      <c r="J925" s="274">
        <v>100</v>
      </c>
      <c r="K925" s="275" t="s">
        <v>24</v>
      </c>
      <c r="L925" s="403">
        <v>15</v>
      </c>
      <c r="M925" s="394">
        <v>2000</v>
      </c>
      <c r="N925" s="420">
        <v>0.1</v>
      </c>
      <c r="O925" s="423">
        <v>1.8</v>
      </c>
      <c r="P925" s="403">
        <v>4</v>
      </c>
      <c r="Q925" s="554"/>
      <c r="R925" s="553" t="s">
        <v>81</v>
      </c>
      <c r="S925" s="84">
        <v>60</v>
      </c>
      <c r="T925" s="430">
        <v>628.4</v>
      </c>
      <c r="U925" s="615"/>
      <c r="V925" s="304">
        <v>6.3</v>
      </c>
      <c r="W925" s="304"/>
      <c r="X925" s="615"/>
      <c r="Y925" s="439">
        <v>6.3</v>
      </c>
      <c r="Z925" s="460">
        <v>13.842400000000001</v>
      </c>
      <c r="AA925" s="522"/>
      <c r="AB925" s="524"/>
      <c r="AC925" s="540">
        <v>14</v>
      </c>
      <c r="AD925" s="524" t="s">
        <v>82</v>
      </c>
      <c r="AE925" s="524">
        <v>0</v>
      </c>
      <c r="AF925" s="2">
        <v>14119</v>
      </c>
    </row>
    <row r="926" spans="1:32" ht="15">
      <c r="A926" s="12">
        <v>14127</v>
      </c>
      <c r="B926" s="244"/>
      <c r="C926" s="244" t="s">
        <v>816</v>
      </c>
      <c r="D926" s="401">
        <v>10</v>
      </c>
      <c r="E926" s="112">
        <v>25000</v>
      </c>
      <c r="F926" s="216">
        <v>40</v>
      </c>
      <c r="G926" s="191"/>
      <c r="H926" s="114"/>
      <c r="I926" s="114"/>
      <c r="J926" s="269">
        <v>100</v>
      </c>
      <c r="K926" s="5" t="s">
        <v>24</v>
      </c>
      <c r="L926" s="85">
        <v>15</v>
      </c>
      <c r="M926" s="395">
        <v>2000</v>
      </c>
      <c r="N926" s="106">
        <v>0.1</v>
      </c>
      <c r="O926" s="424">
        <v>1.2</v>
      </c>
      <c r="P926" s="85">
        <v>4</v>
      </c>
      <c r="Q926" s="552"/>
      <c r="R926" s="553" t="s">
        <v>81</v>
      </c>
      <c r="S926" s="59">
        <v>60</v>
      </c>
      <c r="T926" s="115">
        <v>2090</v>
      </c>
      <c r="U926" s="614"/>
      <c r="V926" s="114">
        <v>15</v>
      </c>
      <c r="W926" s="114"/>
      <c r="X926" s="614"/>
      <c r="Y926" s="62">
        <v>15</v>
      </c>
      <c r="Z926" s="116">
        <v>39.49</v>
      </c>
      <c r="AA926" s="514"/>
      <c r="AB926" s="78"/>
      <c r="AC926" s="539">
        <v>50</v>
      </c>
      <c r="AD926" s="78" t="s">
        <v>82</v>
      </c>
      <c r="AE926" s="78">
        <v>0</v>
      </c>
      <c r="AF926" s="2">
        <v>14127</v>
      </c>
    </row>
    <row r="927" spans="1:32" ht="15">
      <c r="A927" s="242">
        <v>14128</v>
      </c>
      <c r="B927" s="243"/>
      <c r="C927" s="243" t="s">
        <v>817</v>
      </c>
      <c r="D927" s="399">
        <v>12</v>
      </c>
      <c r="E927" s="271">
        <v>2500</v>
      </c>
      <c r="F927" s="287">
        <v>24</v>
      </c>
      <c r="G927" s="400"/>
      <c r="H927" s="304"/>
      <c r="I927" s="304"/>
      <c r="J927" s="274">
        <v>20</v>
      </c>
      <c r="K927" s="275" t="s">
        <v>24</v>
      </c>
      <c r="L927" s="403">
        <v>15</v>
      </c>
      <c r="M927" s="394">
        <v>400</v>
      </c>
      <c r="N927" s="420">
        <v>0.1</v>
      </c>
      <c r="O927" s="423">
        <v>1.4</v>
      </c>
      <c r="P927" s="403">
        <v>4</v>
      </c>
      <c r="Q927" s="554"/>
      <c r="R927" s="553" t="s">
        <v>81</v>
      </c>
      <c r="S927" s="84">
        <v>60</v>
      </c>
      <c r="T927" s="430">
        <v>263</v>
      </c>
      <c r="U927" s="615"/>
      <c r="V927" s="304">
        <v>8.75</v>
      </c>
      <c r="W927" s="304"/>
      <c r="X927" s="615"/>
      <c r="Y927" s="439">
        <v>8.75</v>
      </c>
      <c r="Z927" s="460">
        <v>24.09</v>
      </c>
      <c r="AA927" s="522"/>
      <c r="AB927" s="524"/>
      <c r="AC927" s="540">
        <v>5</v>
      </c>
      <c r="AD927" s="524" t="s">
        <v>82</v>
      </c>
      <c r="AE927" s="524">
        <v>0</v>
      </c>
      <c r="AF927" s="2">
        <v>14128</v>
      </c>
    </row>
    <row r="928" spans="1:32" ht="15">
      <c r="A928" s="12">
        <v>14129</v>
      </c>
      <c r="B928" s="244"/>
      <c r="C928" s="244" t="s">
        <v>818</v>
      </c>
      <c r="D928" s="401">
        <v>80</v>
      </c>
      <c r="E928" s="112">
        <v>7000</v>
      </c>
      <c r="F928" s="216">
        <v>56.5</v>
      </c>
      <c r="G928" s="191"/>
      <c r="H928" s="114"/>
      <c r="I928" s="114"/>
      <c r="J928" s="269">
        <v>20</v>
      </c>
      <c r="K928" s="5" t="s">
        <v>24</v>
      </c>
      <c r="L928" s="85">
        <v>15</v>
      </c>
      <c r="M928" s="395">
        <v>400</v>
      </c>
      <c r="N928" s="106">
        <v>0.1</v>
      </c>
      <c r="O928" s="424">
        <v>1.1499999999999999</v>
      </c>
      <c r="P928" s="85">
        <v>4</v>
      </c>
      <c r="Q928" s="554">
        <v>0.125</v>
      </c>
      <c r="R928" s="553">
        <v>10348</v>
      </c>
      <c r="S928" s="59">
        <v>60</v>
      </c>
      <c r="T928" s="115">
        <v>628.4</v>
      </c>
      <c r="U928" s="615">
        <v>109.62</v>
      </c>
      <c r="V928" s="114">
        <v>20.125</v>
      </c>
      <c r="W928" s="114"/>
      <c r="X928" s="615">
        <v>3.5</v>
      </c>
      <c r="Y928" s="62">
        <v>20.125</v>
      </c>
      <c r="Z928" s="116">
        <v>56.699500000000008</v>
      </c>
      <c r="AA928" s="514"/>
      <c r="AB928" s="78"/>
      <c r="AC928" s="539">
        <v>14</v>
      </c>
      <c r="AD928" s="78" t="s">
        <v>82</v>
      </c>
      <c r="AE928" s="78">
        <v>0</v>
      </c>
      <c r="AF928" s="2">
        <v>14129</v>
      </c>
    </row>
    <row r="929" spans="1:32" ht="30">
      <c r="A929" s="565">
        <v>14120</v>
      </c>
      <c r="B929" s="566"/>
      <c r="C929" s="566" t="s">
        <v>819</v>
      </c>
      <c r="D929" s="611"/>
      <c r="E929" s="568">
        <v>2300</v>
      </c>
      <c r="F929" s="587"/>
      <c r="G929" s="612">
        <v>230</v>
      </c>
      <c r="H929" s="571"/>
      <c r="I929" s="571"/>
      <c r="J929" s="572"/>
      <c r="K929" s="573" t="s">
        <v>24</v>
      </c>
      <c r="L929" s="575">
        <v>20</v>
      </c>
      <c r="M929" s="613">
        <v>60</v>
      </c>
      <c r="N929" s="574">
        <v>0.1</v>
      </c>
      <c r="O929" s="550" t="s">
        <v>81</v>
      </c>
      <c r="P929" s="575">
        <v>4</v>
      </c>
      <c r="Q929" s="554">
        <v>0.125</v>
      </c>
      <c r="R929" s="553">
        <v>26566.5</v>
      </c>
      <c r="S929" s="577">
        <v>60</v>
      </c>
      <c r="T929" s="579">
        <v>207.66</v>
      </c>
      <c r="U929" s="615">
        <v>283.28500000000003</v>
      </c>
      <c r="V929" s="571">
        <v>0</v>
      </c>
      <c r="W929" s="571"/>
      <c r="X929" s="615">
        <v>3.5</v>
      </c>
      <c r="Y929" s="580">
        <v>0</v>
      </c>
      <c r="Z929" s="471"/>
      <c r="AA929" s="465">
        <v>228.42600000000002</v>
      </c>
      <c r="AB929" s="529"/>
      <c r="AC929" s="543">
        <v>0</v>
      </c>
      <c r="AD929" s="529" t="s">
        <v>24</v>
      </c>
      <c r="AE929" s="529">
        <v>0</v>
      </c>
      <c r="AF929" s="2">
        <v>14120</v>
      </c>
    </row>
    <row r="930" spans="1:32" ht="30">
      <c r="A930" s="12">
        <v>14121</v>
      </c>
      <c r="B930" s="244"/>
      <c r="C930" s="244" t="s">
        <v>820</v>
      </c>
      <c r="D930" s="210"/>
      <c r="E930" s="112">
        <v>4200</v>
      </c>
      <c r="F930" s="120"/>
      <c r="G930" s="211">
        <v>410</v>
      </c>
      <c r="H930" s="114"/>
      <c r="I930" s="114"/>
      <c r="J930" s="269"/>
      <c r="K930" s="5" t="s">
        <v>24</v>
      </c>
      <c r="L930" s="85">
        <v>20</v>
      </c>
      <c r="M930" s="417">
        <v>60</v>
      </c>
      <c r="N930" s="106">
        <v>0.1</v>
      </c>
      <c r="O930" s="424" t="s">
        <v>81</v>
      </c>
      <c r="P930" s="85">
        <v>7</v>
      </c>
      <c r="Q930" s="554"/>
      <c r="R930" s="553" t="s">
        <v>81</v>
      </c>
      <c r="S930" s="59">
        <v>105</v>
      </c>
      <c r="T930" s="115">
        <v>374.64</v>
      </c>
      <c r="U930" s="615"/>
      <c r="V930" s="114">
        <v>0</v>
      </c>
      <c r="W930" s="114"/>
      <c r="X930" s="615"/>
      <c r="Y930" s="62">
        <v>0</v>
      </c>
      <c r="Z930" s="147"/>
      <c r="AA930" s="116">
        <v>412.10400000000004</v>
      </c>
      <c r="AB930" s="78"/>
      <c r="AC930" s="539">
        <v>0</v>
      </c>
      <c r="AD930" s="78" t="s">
        <v>24</v>
      </c>
      <c r="AE930" s="78">
        <v>0</v>
      </c>
      <c r="AF930" s="2">
        <v>14121</v>
      </c>
    </row>
    <row r="931" spans="1:32" ht="30">
      <c r="A931" s="565">
        <v>14122</v>
      </c>
      <c r="B931" s="566"/>
      <c r="C931" s="566" t="s">
        <v>821</v>
      </c>
      <c r="D931" s="611"/>
      <c r="E931" s="568">
        <v>6600</v>
      </c>
      <c r="F931" s="587"/>
      <c r="G931" s="612">
        <v>660</v>
      </c>
      <c r="H931" s="571"/>
      <c r="I931" s="571"/>
      <c r="J931" s="572"/>
      <c r="K931" s="573" t="s">
        <v>24</v>
      </c>
      <c r="L931" s="575">
        <v>20</v>
      </c>
      <c r="M931" s="613">
        <v>60</v>
      </c>
      <c r="N931" s="574">
        <v>0.1</v>
      </c>
      <c r="O931" s="550" t="s">
        <v>81</v>
      </c>
      <c r="P931" s="575">
        <v>12</v>
      </c>
      <c r="Q931" s="552"/>
      <c r="R931" s="553" t="s">
        <v>81</v>
      </c>
      <c r="S931" s="577">
        <v>180</v>
      </c>
      <c r="T931" s="579">
        <v>603.72</v>
      </c>
      <c r="U931" s="614"/>
      <c r="V931" s="571">
        <v>0</v>
      </c>
      <c r="W931" s="571"/>
      <c r="X931" s="614"/>
      <c r="Y931" s="580">
        <v>0</v>
      </c>
      <c r="Z931" s="471"/>
      <c r="AA931" s="465">
        <v>664.0920000000001</v>
      </c>
      <c r="AB931" s="529"/>
      <c r="AC931" s="543">
        <v>0</v>
      </c>
      <c r="AD931" s="529" t="s">
        <v>24</v>
      </c>
      <c r="AE931" s="529">
        <v>0</v>
      </c>
      <c r="AF931" s="2">
        <v>14122</v>
      </c>
    </row>
    <row r="932" spans="1:32" ht="30">
      <c r="A932" s="12">
        <v>14123</v>
      </c>
      <c r="B932" s="244"/>
      <c r="C932" s="244" t="s">
        <v>822</v>
      </c>
      <c r="D932" s="210"/>
      <c r="E932" s="112">
        <v>16000</v>
      </c>
      <c r="F932" s="120"/>
      <c r="G932" s="211">
        <v>1460</v>
      </c>
      <c r="H932" s="114"/>
      <c r="I932" s="114"/>
      <c r="J932" s="269"/>
      <c r="K932" s="5" t="s">
        <v>24</v>
      </c>
      <c r="L932" s="85">
        <v>20</v>
      </c>
      <c r="M932" s="417">
        <v>60</v>
      </c>
      <c r="N932" s="106">
        <v>0.1</v>
      </c>
      <c r="O932" s="424" t="s">
        <v>81</v>
      </c>
      <c r="P932" s="85">
        <v>20</v>
      </c>
      <c r="Q932" s="554"/>
      <c r="R932" s="553" t="s">
        <v>81</v>
      </c>
      <c r="S932" s="59">
        <v>300</v>
      </c>
      <c r="T932" s="115">
        <v>1327.2</v>
      </c>
      <c r="U932" s="615"/>
      <c r="V932" s="114">
        <v>0</v>
      </c>
      <c r="W932" s="114"/>
      <c r="X932" s="615"/>
      <c r="Y932" s="62">
        <v>0</v>
      </c>
      <c r="Z932" s="147"/>
      <c r="AA932" s="116">
        <v>1459.92</v>
      </c>
      <c r="AB932" s="78"/>
      <c r="AC932" s="539">
        <v>0</v>
      </c>
      <c r="AD932" s="78" t="s">
        <v>24</v>
      </c>
      <c r="AE932" s="78">
        <v>0</v>
      </c>
      <c r="AF932" s="2">
        <v>14123</v>
      </c>
    </row>
    <row r="933" spans="1:32" ht="15">
      <c r="A933" s="242">
        <v>14124</v>
      </c>
      <c r="B933" s="243"/>
      <c r="C933" s="243" t="s">
        <v>823</v>
      </c>
      <c r="D933" s="545"/>
      <c r="E933" s="271">
        <v>11300</v>
      </c>
      <c r="F933" s="282"/>
      <c r="G933" s="548">
        <v>900</v>
      </c>
      <c r="H933" s="304"/>
      <c r="I933" s="304"/>
      <c r="J933" s="274"/>
      <c r="K933" s="275" t="s">
        <v>24</v>
      </c>
      <c r="L933" s="403">
        <v>20</v>
      </c>
      <c r="M933" s="549">
        <v>50</v>
      </c>
      <c r="N933" s="420">
        <v>0.1</v>
      </c>
      <c r="O933" s="423" t="s">
        <v>81</v>
      </c>
      <c r="P933" s="403">
        <v>6</v>
      </c>
      <c r="Q933" s="554">
        <v>0.1</v>
      </c>
      <c r="R933" s="553">
        <v>609</v>
      </c>
      <c r="S933" s="84">
        <v>90</v>
      </c>
      <c r="T933" s="430">
        <v>815.46</v>
      </c>
      <c r="U933" s="615">
        <v>13.96</v>
      </c>
      <c r="V933" s="304">
        <v>0</v>
      </c>
      <c r="W933" s="304"/>
      <c r="X933" s="615">
        <v>2.8000000000000003</v>
      </c>
      <c r="Y933" s="439">
        <v>0</v>
      </c>
      <c r="Z933" s="466"/>
      <c r="AA933" s="460">
        <v>897.00600000000009</v>
      </c>
      <c r="AB933" s="524"/>
      <c r="AC933" s="540">
        <v>0</v>
      </c>
      <c r="AD933" s="524" t="s">
        <v>24</v>
      </c>
      <c r="AE933" s="524">
        <v>0</v>
      </c>
      <c r="AF933" s="2">
        <v>14124</v>
      </c>
    </row>
    <row r="934" spans="1:32" ht="15">
      <c r="A934" s="12">
        <v>14125</v>
      </c>
      <c r="B934" s="244"/>
      <c r="C934" s="244" t="s">
        <v>824</v>
      </c>
      <c r="D934" s="210"/>
      <c r="E934" s="112">
        <v>19400</v>
      </c>
      <c r="F934" s="120"/>
      <c r="G934" s="211">
        <v>1540</v>
      </c>
      <c r="H934" s="114"/>
      <c r="I934" s="114"/>
      <c r="J934" s="269"/>
      <c r="K934" s="5" t="s">
        <v>24</v>
      </c>
      <c r="L934" s="85">
        <v>20</v>
      </c>
      <c r="M934" s="417">
        <v>50</v>
      </c>
      <c r="N934" s="106">
        <v>0.1</v>
      </c>
      <c r="O934" s="424" t="s">
        <v>81</v>
      </c>
      <c r="P934" s="85">
        <v>10</v>
      </c>
      <c r="Q934" s="554">
        <v>0.1</v>
      </c>
      <c r="R934" s="553">
        <v>1783.5</v>
      </c>
      <c r="S934" s="59">
        <v>150</v>
      </c>
      <c r="T934" s="115">
        <v>1395.48</v>
      </c>
      <c r="U934" s="615">
        <v>25.326666666666668</v>
      </c>
      <c r="V934" s="114">
        <v>0</v>
      </c>
      <c r="W934" s="114"/>
      <c r="X934" s="615">
        <v>2.8000000000000003</v>
      </c>
      <c r="Y934" s="62">
        <v>0</v>
      </c>
      <c r="Z934" s="147"/>
      <c r="AA934" s="116">
        <v>1535.0280000000002</v>
      </c>
      <c r="AB934" s="78"/>
      <c r="AC934" s="539">
        <v>0</v>
      </c>
      <c r="AD934" s="78" t="s">
        <v>24</v>
      </c>
      <c r="AE934" s="78">
        <v>0</v>
      </c>
      <c r="AF934" s="2">
        <v>14125</v>
      </c>
    </row>
    <row r="935" spans="1:32" ht="15">
      <c r="A935" s="565">
        <v>14126</v>
      </c>
      <c r="B935" s="566"/>
      <c r="C935" s="566" t="s">
        <v>825</v>
      </c>
      <c r="D935" s="611"/>
      <c r="E935" s="568">
        <v>900</v>
      </c>
      <c r="F935" s="587"/>
      <c r="G935" s="612">
        <v>270</v>
      </c>
      <c r="H935" s="571"/>
      <c r="I935" s="571"/>
      <c r="J935" s="572"/>
      <c r="K935" s="573" t="s">
        <v>24</v>
      </c>
      <c r="L935" s="575">
        <v>4</v>
      </c>
      <c r="M935" s="613">
        <v>4</v>
      </c>
      <c r="N935" s="574">
        <v>0.1</v>
      </c>
      <c r="O935" s="550" t="s">
        <v>81</v>
      </c>
      <c r="P935" s="575">
        <v>2</v>
      </c>
      <c r="Q935" s="554">
        <v>0.1</v>
      </c>
      <c r="R935" s="553">
        <v>2086</v>
      </c>
      <c r="S935" s="577">
        <v>30</v>
      </c>
      <c r="T935" s="579">
        <v>249.78</v>
      </c>
      <c r="U935" s="615">
        <v>32.96</v>
      </c>
      <c r="V935" s="571">
        <v>0</v>
      </c>
      <c r="W935" s="571"/>
      <c r="X935" s="615">
        <v>2.8000000000000003</v>
      </c>
      <c r="Y935" s="580">
        <v>0</v>
      </c>
      <c r="Z935" s="471"/>
      <c r="AA935" s="465">
        <v>274.75800000000004</v>
      </c>
      <c r="AB935" s="529"/>
      <c r="AC935" s="543">
        <v>0</v>
      </c>
      <c r="AD935" s="529" t="s">
        <v>24</v>
      </c>
      <c r="AE935" s="529">
        <v>0</v>
      </c>
      <c r="AF935" s="2">
        <v>14126</v>
      </c>
    </row>
    <row r="936" spans="1:32" ht="15">
      <c r="A936" s="12"/>
      <c r="B936" s="244"/>
      <c r="C936" s="244"/>
      <c r="D936" s="210"/>
      <c r="E936" s="112"/>
      <c r="F936" s="120"/>
      <c r="G936" s="211"/>
      <c r="H936" s="114"/>
      <c r="I936" s="114"/>
      <c r="J936" s="269"/>
      <c r="K936" s="1"/>
      <c r="L936" s="85"/>
      <c r="M936" s="269"/>
      <c r="N936" s="106"/>
      <c r="O936" s="424" t="s">
        <v>81</v>
      </c>
      <c r="P936" s="85"/>
      <c r="Q936" s="554">
        <v>0.1</v>
      </c>
      <c r="R936" s="553">
        <v>3650.5</v>
      </c>
      <c r="S936" s="59"/>
      <c r="T936" s="115" t="s">
        <v>81</v>
      </c>
      <c r="U936" s="615">
        <v>54.38</v>
      </c>
      <c r="V936" s="114"/>
      <c r="W936" s="114"/>
      <c r="X936" s="615">
        <v>2.8000000000000003</v>
      </c>
      <c r="Y936" s="62" t="s">
        <v>81</v>
      </c>
      <c r="Z936" s="147"/>
      <c r="AA936" s="116"/>
      <c r="AB936" s="78"/>
      <c r="AC936" s="539"/>
      <c r="AD936" s="78" t="s">
        <v>81</v>
      </c>
      <c r="AE936" s="78"/>
      <c r="AF936" s="2" t="s">
        <v>81</v>
      </c>
    </row>
    <row r="937" spans="1:32" ht="71.25">
      <c r="A937" s="249"/>
      <c r="B937" s="250"/>
      <c r="C937" s="251" t="s">
        <v>826</v>
      </c>
      <c r="D937" s="320"/>
      <c r="E937" s="295"/>
      <c r="F937" s="296"/>
      <c r="G937" s="371"/>
      <c r="H937" s="298"/>
      <c r="I937" s="298"/>
      <c r="J937" s="299"/>
      <c r="K937" s="300"/>
      <c r="L937" s="406"/>
      <c r="M937" s="299"/>
      <c r="N937" s="421" t="s">
        <v>81</v>
      </c>
      <c r="O937" s="426" t="s">
        <v>81</v>
      </c>
      <c r="P937" s="406"/>
      <c r="Q937" s="554">
        <v>0.1</v>
      </c>
      <c r="R937" s="553">
        <v>5140.5</v>
      </c>
      <c r="S937" s="563"/>
      <c r="T937" s="432" t="s">
        <v>81</v>
      </c>
      <c r="U937" s="615">
        <v>74.78</v>
      </c>
      <c r="V937" s="322"/>
      <c r="W937" s="298"/>
      <c r="X937" s="615">
        <v>2.8000000000000003</v>
      </c>
      <c r="Y937" s="443" t="s">
        <v>81</v>
      </c>
      <c r="Z937" s="464"/>
      <c r="AA937" s="505"/>
      <c r="AB937" s="528"/>
      <c r="AC937" s="542" t="s">
        <v>81</v>
      </c>
      <c r="AD937" s="528" t="s">
        <v>81</v>
      </c>
      <c r="AE937" s="528"/>
      <c r="AF937" s="2" t="s">
        <v>81</v>
      </c>
    </row>
    <row r="938" spans="1:32" ht="15">
      <c r="A938" s="90"/>
      <c r="B938" s="241"/>
      <c r="C938" s="90"/>
      <c r="D938" s="125"/>
      <c r="E938" s="112"/>
      <c r="F938" s="120"/>
      <c r="G938" s="130"/>
      <c r="H938" s="114"/>
      <c r="I938" s="114"/>
      <c r="J938" s="269"/>
      <c r="K938" s="89"/>
      <c r="L938" s="90"/>
      <c r="M938" s="269"/>
      <c r="N938" s="106" t="s">
        <v>81</v>
      </c>
      <c r="O938" s="424" t="s">
        <v>81</v>
      </c>
      <c r="P938" s="89"/>
      <c r="Q938" s="554">
        <v>0.1</v>
      </c>
      <c r="R938" s="553">
        <v>1492.5</v>
      </c>
      <c r="S938" s="59"/>
      <c r="T938" s="115" t="s">
        <v>81</v>
      </c>
      <c r="U938" s="615">
        <v>33.15</v>
      </c>
      <c r="V938" s="127"/>
      <c r="W938" s="114"/>
      <c r="X938" s="615">
        <v>2.8000000000000003</v>
      </c>
      <c r="Y938" s="62" t="s">
        <v>81</v>
      </c>
      <c r="Z938" s="116"/>
      <c r="AA938" s="163"/>
      <c r="AB938" s="90"/>
      <c r="AC938" s="539" t="s">
        <v>81</v>
      </c>
      <c r="AD938" s="78" t="s">
        <v>81</v>
      </c>
      <c r="AE938" s="78"/>
      <c r="AF938" s="2" t="s">
        <v>81</v>
      </c>
    </row>
    <row r="939" spans="1:32" ht="28.5">
      <c r="A939" s="238">
        <v>15000</v>
      </c>
      <c r="B939" s="239"/>
      <c r="C939" s="240" t="s">
        <v>764</v>
      </c>
      <c r="D939" s="263"/>
      <c r="E939" s="264"/>
      <c r="F939" s="265"/>
      <c r="G939" s="266"/>
      <c r="H939" s="267"/>
      <c r="I939" s="267"/>
      <c r="J939" s="268"/>
      <c r="K939" s="268"/>
      <c r="L939" s="263"/>
      <c r="M939" s="268"/>
      <c r="N939" s="419" t="s">
        <v>81</v>
      </c>
      <c r="O939" s="425" t="s">
        <v>81</v>
      </c>
      <c r="P939" s="263"/>
      <c r="Q939" s="554">
        <v>0.1</v>
      </c>
      <c r="R939" s="553">
        <v>1192</v>
      </c>
      <c r="S939" s="561"/>
      <c r="T939" s="429" t="s">
        <v>81</v>
      </c>
      <c r="U939" s="615">
        <v>13.44</v>
      </c>
      <c r="V939" s="267"/>
      <c r="W939" s="267"/>
      <c r="X939" s="615">
        <v>2.8000000000000003</v>
      </c>
      <c r="Y939" s="440" t="s">
        <v>81</v>
      </c>
      <c r="Z939" s="459"/>
      <c r="AA939" s="472"/>
      <c r="AB939" s="523"/>
      <c r="AC939" s="538" t="s">
        <v>81</v>
      </c>
      <c r="AD939" s="523" t="s">
        <v>81</v>
      </c>
      <c r="AE939" s="523"/>
      <c r="AF939" s="2">
        <v>15000</v>
      </c>
    </row>
    <row r="940" spans="1:32" ht="15">
      <c r="A940" s="90"/>
      <c r="B940" s="241"/>
      <c r="C940" s="90"/>
      <c r="D940" s="111"/>
      <c r="E940" s="112"/>
      <c r="F940" s="113"/>
      <c r="G940" s="130"/>
      <c r="H940" s="114"/>
      <c r="I940" s="114"/>
      <c r="J940" s="269"/>
      <c r="K940" s="89"/>
      <c r="L940" s="90"/>
      <c r="M940" s="269"/>
      <c r="N940" s="106" t="s">
        <v>81</v>
      </c>
      <c r="O940" s="424" t="s">
        <v>81</v>
      </c>
      <c r="P940" s="89"/>
      <c r="Q940" s="554">
        <v>0.05</v>
      </c>
      <c r="R940" s="553">
        <v>379.95</v>
      </c>
      <c r="S940" s="59"/>
      <c r="T940" s="115" t="s">
        <v>81</v>
      </c>
      <c r="U940" s="615">
        <v>10.202999999999999</v>
      </c>
      <c r="V940" s="114"/>
      <c r="W940" s="114"/>
      <c r="X940" s="615">
        <v>1.4000000000000001</v>
      </c>
      <c r="Y940" s="62" t="s">
        <v>81</v>
      </c>
      <c r="Z940" s="116"/>
      <c r="AA940" s="463"/>
      <c r="AB940" s="90"/>
      <c r="AC940" s="539" t="s">
        <v>81</v>
      </c>
      <c r="AD940" s="78" t="s">
        <v>81</v>
      </c>
      <c r="AE940" s="78"/>
      <c r="AF940" s="2" t="s">
        <v>81</v>
      </c>
    </row>
    <row r="941" spans="1:32" ht="15">
      <c r="A941" s="242">
        <v>15001</v>
      </c>
      <c r="B941" s="243"/>
      <c r="C941" s="243" t="s">
        <v>827</v>
      </c>
      <c r="D941" s="281">
        <v>25</v>
      </c>
      <c r="E941" s="271">
        <v>12500</v>
      </c>
      <c r="F941" s="282">
        <v>58</v>
      </c>
      <c r="G941" s="302">
        <v>230</v>
      </c>
      <c r="H941" s="347">
        <v>200</v>
      </c>
      <c r="I941" s="347">
        <v>280</v>
      </c>
      <c r="J941" s="284">
        <v>10</v>
      </c>
      <c r="K941" s="275" t="s">
        <v>24</v>
      </c>
      <c r="L941" s="403">
        <v>10</v>
      </c>
      <c r="M941" s="284">
        <v>300</v>
      </c>
      <c r="N941" s="420">
        <v>0.25</v>
      </c>
      <c r="O941" s="423">
        <v>1.6</v>
      </c>
      <c r="P941" s="403">
        <v>23</v>
      </c>
      <c r="Q941" s="554">
        <v>0.05</v>
      </c>
      <c r="R941" s="553">
        <v>557.20000000000005</v>
      </c>
      <c r="S941" s="84">
        <v>161</v>
      </c>
      <c r="T941" s="430">
        <v>1386</v>
      </c>
      <c r="U941" s="615">
        <v>9.1914285714285722</v>
      </c>
      <c r="V941" s="347">
        <v>66.666666666666671</v>
      </c>
      <c r="W941" s="304"/>
      <c r="X941" s="615">
        <v>1.4000000000000001</v>
      </c>
      <c r="Y941" s="441">
        <v>66.666666666666671</v>
      </c>
      <c r="Z941" s="460">
        <v>56.448333333333331</v>
      </c>
      <c r="AA941" s="475">
        <v>225.79333333333332</v>
      </c>
      <c r="AB941" s="524"/>
      <c r="AC941" s="540">
        <v>25</v>
      </c>
      <c r="AD941" s="524" t="s">
        <v>134</v>
      </c>
      <c r="AE941" s="524">
        <v>0</v>
      </c>
      <c r="AF941" s="2">
        <v>15001</v>
      </c>
    </row>
    <row r="942" spans="1:32" ht="30">
      <c r="A942" s="12">
        <v>15002</v>
      </c>
      <c r="B942" s="244"/>
      <c r="C942" s="244" t="s">
        <v>828</v>
      </c>
      <c r="D942" s="125">
        <v>25</v>
      </c>
      <c r="E942" s="112">
        <v>4300</v>
      </c>
      <c r="F942" s="120">
        <v>21</v>
      </c>
      <c r="G942" s="219">
        <v>82</v>
      </c>
      <c r="H942" s="127">
        <v>68</v>
      </c>
      <c r="I942" s="127">
        <v>104</v>
      </c>
      <c r="J942" s="285">
        <v>10</v>
      </c>
      <c r="K942" s="5" t="s">
        <v>24</v>
      </c>
      <c r="L942" s="85">
        <v>10</v>
      </c>
      <c r="M942" s="285">
        <v>600</v>
      </c>
      <c r="N942" s="106">
        <v>0.25</v>
      </c>
      <c r="O942" s="424">
        <v>1.85</v>
      </c>
      <c r="P942" s="85">
        <v>27</v>
      </c>
      <c r="Q942" s="554">
        <v>0.1</v>
      </c>
      <c r="R942" s="553">
        <v>2086</v>
      </c>
      <c r="S942" s="59">
        <v>189</v>
      </c>
      <c r="T942" s="115">
        <v>610.4</v>
      </c>
      <c r="U942" s="615">
        <v>35.314285714285717</v>
      </c>
      <c r="V942" s="127">
        <v>13.258333333333335</v>
      </c>
      <c r="W942" s="114"/>
      <c r="X942" s="615">
        <v>2.8000000000000003</v>
      </c>
      <c r="Y942" s="69">
        <v>13.258333333333335</v>
      </c>
      <c r="Z942" s="116">
        <v>20.432041666666667</v>
      </c>
      <c r="AA942" s="149">
        <v>81.728166666666667</v>
      </c>
      <c r="AB942" s="78"/>
      <c r="AC942" s="539">
        <v>8.6</v>
      </c>
      <c r="AD942" s="78" t="s">
        <v>134</v>
      </c>
      <c r="AE942" s="78">
        <v>0</v>
      </c>
      <c r="AF942" s="2">
        <v>15002</v>
      </c>
    </row>
    <row r="943" spans="1:32" ht="15">
      <c r="A943" s="90"/>
      <c r="B943" s="241"/>
      <c r="C943" s="90"/>
      <c r="D943" s="125"/>
      <c r="E943" s="112"/>
      <c r="F943" s="120"/>
      <c r="G943" s="135"/>
      <c r="H943" s="127"/>
      <c r="I943" s="127"/>
      <c r="J943" s="285"/>
      <c r="K943" s="89"/>
      <c r="L943" s="90"/>
      <c r="M943" s="285"/>
      <c r="N943" s="106" t="s">
        <v>81</v>
      </c>
      <c r="O943" s="424" t="s">
        <v>81</v>
      </c>
      <c r="P943" s="89"/>
      <c r="Q943" s="554">
        <v>0.1</v>
      </c>
      <c r="R943" s="553">
        <v>4470</v>
      </c>
      <c r="S943" s="59"/>
      <c r="T943" s="115" t="s">
        <v>81</v>
      </c>
      <c r="U943" s="615">
        <v>70.285714285714292</v>
      </c>
      <c r="V943" s="127"/>
      <c r="W943" s="114"/>
      <c r="X943" s="615">
        <v>2.8000000000000003</v>
      </c>
      <c r="Y943" s="69" t="s">
        <v>81</v>
      </c>
      <c r="Z943" s="116"/>
      <c r="AA943" s="149"/>
      <c r="AB943" s="90"/>
      <c r="AC943" s="539" t="s">
        <v>81</v>
      </c>
      <c r="AD943" s="78" t="s">
        <v>81</v>
      </c>
      <c r="AE943" s="78"/>
      <c r="AF943" s="2" t="s">
        <v>81</v>
      </c>
    </row>
    <row r="944" spans="1:32" ht="15">
      <c r="A944" s="238">
        <v>15010</v>
      </c>
      <c r="B944" s="239"/>
      <c r="C944" s="240" t="s">
        <v>829</v>
      </c>
      <c r="D944" s="263"/>
      <c r="E944" s="264"/>
      <c r="F944" s="265"/>
      <c r="G944" s="266"/>
      <c r="H944" s="267"/>
      <c r="I944" s="267"/>
      <c r="J944" s="268"/>
      <c r="K944" s="268"/>
      <c r="L944" s="263"/>
      <c r="M944" s="268"/>
      <c r="N944" s="419" t="s">
        <v>81</v>
      </c>
      <c r="O944" s="425" t="s">
        <v>81</v>
      </c>
      <c r="P944" s="263"/>
      <c r="Q944" s="554">
        <v>0.1</v>
      </c>
      <c r="R944" s="553">
        <v>663.05</v>
      </c>
      <c r="S944" s="561"/>
      <c r="T944" s="429" t="s">
        <v>81</v>
      </c>
      <c r="U944" s="615">
        <v>10.797857142857142</v>
      </c>
      <c r="V944" s="267"/>
      <c r="W944" s="267"/>
      <c r="X944" s="615">
        <v>2.8000000000000003</v>
      </c>
      <c r="Y944" s="446" t="s">
        <v>81</v>
      </c>
      <c r="Z944" s="459"/>
      <c r="AA944" s="472"/>
      <c r="AB944" s="523"/>
      <c r="AC944" s="538" t="s">
        <v>81</v>
      </c>
      <c r="AD944" s="523" t="s">
        <v>81</v>
      </c>
      <c r="AE944" s="523"/>
      <c r="AF944" s="2">
        <v>15010</v>
      </c>
    </row>
    <row r="945" spans="1:32" ht="15">
      <c r="A945" s="90"/>
      <c r="B945" s="241"/>
      <c r="C945" s="90"/>
      <c r="D945" s="125"/>
      <c r="E945" s="112"/>
      <c r="F945" s="120"/>
      <c r="G945" s="135"/>
      <c r="H945" s="127"/>
      <c r="I945" s="127"/>
      <c r="J945" s="285"/>
      <c r="K945" s="89"/>
      <c r="L945" s="90"/>
      <c r="M945" s="285"/>
      <c r="N945" s="106" t="s">
        <v>81</v>
      </c>
      <c r="O945" s="424" t="s">
        <v>81</v>
      </c>
      <c r="P945" s="89"/>
      <c r="Q945" s="554">
        <v>0.1</v>
      </c>
      <c r="R945" s="553">
        <v>491.7</v>
      </c>
      <c r="S945" s="59"/>
      <c r="T945" s="115" t="s">
        <v>81</v>
      </c>
      <c r="U945" s="615">
        <v>8.2842857142857156</v>
      </c>
      <c r="V945" s="127"/>
      <c r="W945" s="114"/>
      <c r="X945" s="615">
        <v>2.8000000000000003</v>
      </c>
      <c r="Y945" s="69" t="s">
        <v>81</v>
      </c>
      <c r="Z945" s="116"/>
      <c r="AA945" s="149"/>
      <c r="AB945" s="90"/>
      <c r="AC945" s="539" t="s">
        <v>81</v>
      </c>
      <c r="AD945" s="78" t="s">
        <v>81</v>
      </c>
      <c r="AE945" s="78"/>
      <c r="AF945" s="2" t="s">
        <v>81</v>
      </c>
    </row>
    <row r="946" spans="1:32" ht="30">
      <c r="A946" s="242">
        <v>15011</v>
      </c>
      <c r="B946" s="243"/>
      <c r="C946" s="243" t="s">
        <v>830</v>
      </c>
      <c r="D946" s="281">
        <v>33</v>
      </c>
      <c r="E946" s="271">
        <v>21000</v>
      </c>
      <c r="F946" s="282">
        <v>150</v>
      </c>
      <c r="G946" s="302">
        <v>460</v>
      </c>
      <c r="H946" s="347">
        <v>380</v>
      </c>
      <c r="I946" s="347">
        <v>600</v>
      </c>
      <c r="J946" s="284">
        <v>5</v>
      </c>
      <c r="K946" s="275" t="s">
        <v>24</v>
      </c>
      <c r="L946" s="403">
        <v>12</v>
      </c>
      <c r="M946" s="284">
        <v>300</v>
      </c>
      <c r="N946" s="420">
        <v>0.25</v>
      </c>
      <c r="O946" s="423">
        <v>0.6</v>
      </c>
      <c r="P946" s="403">
        <v>11</v>
      </c>
      <c r="Q946" s="554">
        <v>0.1</v>
      </c>
      <c r="R946" s="553">
        <v>1080.25</v>
      </c>
      <c r="S946" s="84">
        <v>77</v>
      </c>
      <c r="T946" s="430">
        <v>1872.5</v>
      </c>
      <c r="U946" s="615">
        <v>21.417857142857144</v>
      </c>
      <c r="V946" s="347">
        <v>42</v>
      </c>
      <c r="W946" s="304"/>
      <c r="X946" s="615">
        <v>2.8000000000000003</v>
      </c>
      <c r="Y946" s="441">
        <v>42</v>
      </c>
      <c r="Z946" s="118">
        <v>151.18950000000001</v>
      </c>
      <c r="AA946" s="475">
        <v>458.15000000000003</v>
      </c>
      <c r="AB946" s="524"/>
      <c r="AC946" s="540">
        <v>42</v>
      </c>
      <c r="AD946" s="524" t="s">
        <v>134</v>
      </c>
      <c r="AE946" s="524">
        <v>0</v>
      </c>
      <c r="AF946" s="2">
        <v>15011</v>
      </c>
    </row>
    <row r="947" spans="1:32" ht="30">
      <c r="A947" s="12">
        <v>15012</v>
      </c>
      <c r="B947" s="244"/>
      <c r="C947" s="244" t="s">
        <v>831</v>
      </c>
      <c r="D947" s="125">
        <v>33</v>
      </c>
      <c r="E947" s="112">
        <v>11500</v>
      </c>
      <c r="F947" s="120">
        <v>99</v>
      </c>
      <c r="G947" s="219">
        <v>300</v>
      </c>
      <c r="H947" s="127">
        <v>240</v>
      </c>
      <c r="I947" s="127">
        <v>390</v>
      </c>
      <c r="J947" s="285">
        <v>5</v>
      </c>
      <c r="K947" s="5" t="s">
        <v>24</v>
      </c>
      <c r="L947" s="85">
        <v>12</v>
      </c>
      <c r="M947" s="404">
        <v>300</v>
      </c>
      <c r="N947" s="106">
        <v>0.25</v>
      </c>
      <c r="O947" s="424">
        <v>0.7</v>
      </c>
      <c r="P947" s="85">
        <v>34</v>
      </c>
      <c r="Q947" s="554">
        <v>0.1</v>
      </c>
      <c r="R947" s="553">
        <v>2235</v>
      </c>
      <c r="S947" s="59">
        <v>238</v>
      </c>
      <c r="T947" s="115">
        <v>1221.25</v>
      </c>
      <c r="U947" s="615">
        <v>38.357142857142854</v>
      </c>
      <c r="V947" s="127">
        <v>26.833333333333332</v>
      </c>
      <c r="W947" s="114"/>
      <c r="X947" s="615">
        <v>2.8000000000000003</v>
      </c>
      <c r="Y947" s="69">
        <v>26.833333333333332</v>
      </c>
      <c r="Z947" s="116">
        <v>98.403250000000014</v>
      </c>
      <c r="AA947" s="149">
        <v>298.19166666666666</v>
      </c>
      <c r="AB947" s="78"/>
      <c r="AC947" s="539">
        <v>23</v>
      </c>
      <c r="AD947" s="78" t="s">
        <v>134</v>
      </c>
      <c r="AE947" s="78">
        <v>0</v>
      </c>
      <c r="AF947" s="2">
        <v>15012</v>
      </c>
    </row>
    <row r="948" spans="1:32" ht="30">
      <c r="A948" s="242">
        <v>15013</v>
      </c>
      <c r="B948" s="243"/>
      <c r="C948" s="243" t="s">
        <v>832</v>
      </c>
      <c r="D948" s="281">
        <v>10</v>
      </c>
      <c r="E948" s="271">
        <v>43000</v>
      </c>
      <c r="F948" s="282">
        <v>130</v>
      </c>
      <c r="G948" s="302">
        <v>1320</v>
      </c>
      <c r="H948" s="347">
        <v>1090</v>
      </c>
      <c r="I948" s="347">
        <v>1700</v>
      </c>
      <c r="J948" s="284">
        <v>3</v>
      </c>
      <c r="K948" s="275" t="s">
        <v>24</v>
      </c>
      <c r="L948" s="403">
        <v>15</v>
      </c>
      <c r="M948" s="284">
        <v>100</v>
      </c>
      <c r="N948" s="420">
        <v>0.25</v>
      </c>
      <c r="O948" s="423">
        <v>0.3</v>
      </c>
      <c r="P948" s="403">
        <v>11</v>
      </c>
      <c r="Q948" s="554">
        <v>0.1</v>
      </c>
      <c r="R948" s="553">
        <v>323.76</v>
      </c>
      <c r="S948" s="84">
        <v>77</v>
      </c>
      <c r="T948" s="430">
        <v>3216</v>
      </c>
      <c r="U948" s="615">
        <v>1.9428000000000001</v>
      </c>
      <c r="V948" s="347">
        <v>129</v>
      </c>
      <c r="W948" s="304"/>
      <c r="X948" s="615">
        <v>2.8000000000000003</v>
      </c>
      <c r="Y948" s="441">
        <v>129</v>
      </c>
      <c r="Z948" s="118">
        <v>132.11000000000001</v>
      </c>
      <c r="AA948" s="475">
        <v>1321.1000000000001</v>
      </c>
      <c r="AB948" s="524"/>
      <c r="AC948" s="540">
        <v>86</v>
      </c>
      <c r="AD948" s="524" t="s">
        <v>134</v>
      </c>
      <c r="AE948" s="524">
        <v>0</v>
      </c>
      <c r="AF948" s="2">
        <v>15013</v>
      </c>
    </row>
    <row r="949" spans="1:32" ht="45">
      <c r="A949" s="12">
        <v>15014</v>
      </c>
      <c r="B949" s="244"/>
      <c r="C949" s="244" t="s">
        <v>833</v>
      </c>
      <c r="D949" s="125">
        <v>12</v>
      </c>
      <c r="E949" s="112">
        <v>13500</v>
      </c>
      <c r="F949" s="120">
        <v>54</v>
      </c>
      <c r="G949" s="219">
        <v>450</v>
      </c>
      <c r="H949" s="127">
        <v>370</v>
      </c>
      <c r="I949" s="127">
        <v>580</v>
      </c>
      <c r="J949" s="285">
        <v>3</v>
      </c>
      <c r="K949" s="5" t="s">
        <v>24</v>
      </c>
      <c r="L949" s="85">
        <v>20</v>
      </c>
      <c r="M949" s="404">
        <v>300</v>
      </c>
      <c r="N949" s="106">
        <v>0.25</v>
      </c>
      <c r="O949" s="424">
        <v>1.2</v>
      </c>
      <c r="P949" s="85">
        <v>34</v>
      </c>
      <c r="Q949" s="554">
        <v>0.1</v>
      </c>
      <c r="R949" s="553">
        <v>998.26</v>
      </c>
      <c r="S949" s="59">
        <v>238</v>
      </c>
      <c r="T949" s="115">
        <v>1054.75</v>
      </c>
      <c r="U949" s="615">
        <v>5.3652999999999995</v>
      </c>
      <c r="V949" s="127">
        <v>54</v>
      </c>
      <c r="W949" s="114"/>
      <c r="X949" s="615">
        <v>2.8000000000000003</v>
      </c>
      <c r="Y949" s="69">
        <v>54</v>
      </c>
      <c r="Z949" s="116">
        <v>53.537000000000006</v>
      </c>
      <c r="AA949" s="149">
        <v>446.14166666666671</v>
      </c>
      <c r="AB949" s="78"/>
      <c r="AC949" s="539">
        <v>27</v>
      </c>
      <c r="AD949" s="78" t="s">
        <v>134</v>
      </c>
      <c r="AE949" s="78">
        <v>0</v>
      </c>
      <c r="AF949" s="2">
        <v>15014</v>
      </c>
    </row>
    <row r="950" spans="1:32" ht="45">
      <c r="A950" s="242">
        <v>15015</v>
      </c>
      <c r="B950" s="243"/>
      <c r="C950" s="243" t="s">
        <v>834</v>
      </c>
      <c r="D950" s="281">
        <v>16</v>
      </c>
      <c r="E950" s="271">
        <v>9500</v>
      </c>
      <c r="F950" s="282">
        <v>20</v>
      </c>
      <c r="G950" s="302">
        <v>111</v>
      </c>
      <c r="H950" s="347">
        <v>96</v>
      </c>
      <c r="I950" s="347">
        <v>140</v>
      </c>
      <c r="J950" s="284">
        <v>15</v>
      </c>
      <c r="K950" s="275" t="s">
        <v>24</v>
      </c>
      <c r="L950" s="403">
        <v>12</v>
      </c>
      <c r="M950" s="284">
        <v>300</v>
      </c>
      <c r="N950" s="420">
        <v>0.1</v>
      </c>
      <c r="O950" s="423">
        <v>1.1000000000000001</v>
      </c>
      <c r="P950" s="403">
        <v>11</v>
      </c>
      <c r="Q950" s="554">
        <v>0.1</v>
      </c>
      <c r="R950" s="553">
        <v>809.28000000000009</v>
      </c>
      <c r="S950" s="84">
        <v>77</v>
      </c>
      <c r="T950" s="430">
        <v>990.9</v>
      </c>
      <c r="U950" s="615">
        <v>6.3912000000000004</v>
      </c>
      <c r="V950" s="347">
        <v>34.833333333333336</v>
      </c>
      <c r="W950" s="304"/>
      <c r="X950" s="615">
        <v>2.8000000000000003</v>
      </c>
      <c r="Y950" s="441">
        <v>34.833333333333336</v>
      </c>
      <c r="Z950" s="118">
        <v>17.757226666666671</v>
      </c>
      <c r="AA950" s="475">
        <v>110.98266666666669</v>
      </c>
      <c r="AB950" s="524"/>
      <c r="AC950" s="540">
        <v>19</v>
      </c>
      <c r="AD950" s="524" t="s">
        <v>134</v>
      </c>
      <c r="AE950" s="524">
        <v>0</v>
      </c>
      <c r="AF950" s="2">
        <v>15015</v>
      </c>
    </row>
    <row r="951" spans="1:32" ht="45">
      <c r="A951" s="12">
        <v>15016</v>
      </c>
      <c r="B951" s="244"/>
      <c r="C951" s="244" t="s">
        <v>835</v>
      </c>
      <c r="D951" s="125">
        <v>20</v>
      </c>
      <c r="E951" s="112">
        <v>11500</v>
      </c>
      <c r="F951" s="120">
        <v>44</v>
      </c>
      <c r="G951" s="219">
        <v>220</v>
      </c>
      <c r="H951" s="127">
        <v>180</v>
      </c>
      <c r="I951" s="127">
        <v>270</v>
      </c>
      <c r="J951" s="285">
        <v>8</v>
      </c>
      <c r="K951" s="5" t="s">
        <v>24</v>
      </c>
      <c r="L951" s="85">
        <v>12</v>
      </c>
      <c r="M951" s="404">
        <v>300</v>
      </c>
      <c r="N951" s="106">
        <v>0.25</v>
      </c>
      <c r="O951" s="424">
        <v>1.1499999999999999</v>
      </c>
      <c r="P951" s="85">
        <v>34</v>
      </c>
      <c r="Q951" s="554">
        <v>0.1</v>
      </c>
      <c r="R951" s="553">
        <v>568.55999999999995</v>
      </c>
      <c r="S951" s="59">
        <v>238</v>
      </c>
      <c r="T951" s="115">
        <v>1221.25</v>
      </c>
      <c r="U951" s="615">
        <v>6.4235999999999986</v>
      </c>
      <c r="V951" s="127">
        <v>44.083333333333336</v>
      </c>
      <c r="W951" s="114"/>
      <c r="X951" s="615">
        <v>2.8000000000000003</v>
      </c>
      <c r="Y951" s="69">
        <v>44.083333333333336</v>
      </c>
      <c r="Z951" s="116">
        <v>43.282708333333339</v>
      </c>
      <c r="AA951" s="149">
        <v>216.4135416666667</v>
      </c>
      <c r="AB951" s="78"/>
      <c r="AC951" s="539">
        <v>23</v>
      </c>
      <c r="AD951" s="78" t="s">
        <v>134</v>
      </c>
      <c r="AE951" s="78">
        <v>0</v>
      </c>
      <c r="AF951" s="2">
        <v>15016</v>
      </c>
    </row>
    <row r="952" spans="1:32" ht="75">
      <c r="A952" s="242">
        <v>15017</v>
      </c>
      <c r="B952" s="243"/>
      <c r="C952" s="243" t="s">
        <v>836</v>
      </c>
      <c r="D952" s="402">
        <v>0.25</v>
      </c>
      <c r="E952" s="271">
        <v>23000</v>
      </c>
      <c r="F952" s="282">
        <v>2.4</v>
      </c>
      <c r="G952" s="302">
        <v>970</v>
      </c>
      <c r="H952" s="347">
        <v>870</v>
      </c>
      <c r="I952" s="347">
        <v>1130</v>
      </c>
      <c r="J952" s="284">
        <v>4</v>
      </c>
      <c r="K952" s="275">
        <v>25</v>
      </c>
      <c r="L952" s="403">
        <v>15</v>
      </c>
      <c r="M952" s="284">
        <v>200</v>
      </c>
      <c r="N952" s="420">
        <v>0.25</v>
      </c>
      <c r="O952" s="423">
        <v>1.1000000000000001</v>
      </c>
      <c r="P952" s="403">
        <v>11</v>
      </c>
      <c r="Q952" s="554"/>
      <c r="R952" s="553">
        <v>134.32</v>
      </c>
      <c r="S952" s="84">
        <v>77</v>
      </c>
      <c r="T952" s="430">
        <v>1756</v>
      </c>
      <c r="U952" s="623">
        <v>194.32</v>
      </c>
      <c r="V952" s="347">
        <v>126.50000000000001</v>
      </c>
      <c r="W952" s="347">
        <v>313.25</v>
      </c>
      <c r="X952" s="615"/>
      <c r="Y952" s="441">
        <v>439.75</v>
      </c>
      <c r="Z952" s="118">
        <v>2.4165625000000004</v>
      </c>
      <c r="AA952" s="475">
        <v>966.62500000000011</v>
      </c>
      <c r="AB952" s="534">
        <v>3.5</v>
      </c>
      <c r="AC952" s="540">
        <v>46</v>
      </c>
      <c r="AD952" s="524" t="s">
        <v>134</v>
      </c>
      <c r="AE952" s="524">
        <v>2</v>
      </c>
      <c r="AF952" s="2">
        <v>15017</v>
      </c>
    </row>
    <row r="953" spans="1:32" ht="15">
      <c r="A953" s="90"/>
      <c r="B953" s="241"/>
      <c r="C953" s="90"/>
      <c r="D953" s="125"/>
      <c r="E953" s="112"/>
      <c r="F953" s="120"/>
      <c r="G953" s="188"/>
      <c r="H953" s="127"/>
      <c r="I953" s="127"/>
      <c r="J953" s="285"/>
      <c r="K953" s="89"/>
      <c r="L953" s="90"/>
      <c r="M953" s="285"/>
      <c r="N953" s="106" t="s">
        <v>81</v>
      </c>
      <c r="O953" s="424" t="s">
        <v>81</v>
      </c>
      <c r="P953" s="89"/>
      <c r="Q953" s="554"/>
      <c r="R953" s="553">
        <v>198.56</v>
      </c>
      <c r="S953" s="59"/>
      <c r="T953" s="115" t="s">
        <v>81</v>
      </c>
      <c r="U953" s="623">
        <v>303.56</v>
      </c>
      <c r="V953" s="127"/>
      <c r="W953" s="114"/>
      <c r="X953" s="615"/>
      <c r="Y953" s="69" t="s">
        <v>81</v>
      </c>
      <c r="Z953" s="116"/>
      <c r="AA953" s="149"/>
      <c r="AB953" s="90"/>
      <c r="AC953" s="539" t="s">
        <v>81</v>
      </c>
      <c r="AD953" s="78" t="s">
        <v>81</v>
      </c>
      <c r="AE953" s="78"/>
      <c r="AF953" s="2" t="s">
        <v>81</v>
      </c>
    </row>
    <row r="954" spans="1:32" ht="28.5">
      <c r="A954" s="238">
        <v>15030</v>
      </c>
      <c r="B954" s="239"/>
      <c r="C954" s="240" t="s">
        <v>837</v>
      </c>
      <c r="D954" s="263"/>
      <c r="E954" s="264"/>
      <c r="F954" s="265"/>
      <c r="G954" s="266"/>
      <c r="H954" s="267"/>
      <c r="I954" s="267"/>
      <c r="J954" s="268"/>
      <c r="K954" s="268"/>
      <c r="L954" s="263"/>
      <c r="M954" s="268"/>
      <c r="N954" s="419" t="s">
        <v>81</v>
      </c>
      <c r="O954" s="425" t="s">
        <v>81</v>
      </c>
      <c r="P954" s="263"/>
      <c r="Q954" s="554"/>
      <c r="R954" s="553">
        <v>373.76</v>
      </c>
      <c r="S954" s="561"/>
      <c r="T954" s="429" t="s">
        <v>81</v>
      </c>
      <c r="U954" s="623">
        <v>553.76</v>
      </c>
      <c r="V954" s="267"/>
      <c r="W954" s="267"/>
      <c r="X954" s="615"/>
      <c r="Y954" s="446" t="s">
        <v>81</v>
      </c>
      <c r="Z954" s="459"/>
      <c r="AA954" s="472"/>
      <c r="AB954" s="523"/>
      <c r="AC954" s="538" t="s">
        <v>81</v>
      </c>
      <c r="AD954" s="523" t="s">
        <v>81</v>
      </c>
      <c r="AE954" s="523"/>
      <c r="AF954" s="2">
        <v>15030</v>
      </c>
    </row>
    <row r="955" spans="1:32" ht="15">
      <c r="A955" s="90"/>
      <c r="B955" s="241"/>
      <c r="C955" s="90"/>
      <c r="D955" s="119"/>
      <c r="E955" s="112"/>
      <c r="F955" s="120"/>
      <c r="G955" s="89"/>
      <c r="H955" s="114"/>
      <c r="I955" s="114"/>
      <c r="J955" s="269"/>
      <c r="K955" s="89"/>
      <c r="L955" s="90"/>
      <c r="M955" s="269"/>
      <c r="N955" s="106" t="s">
        <v>81</v>
      </c>
      <c r="O955" s="424" t="s">
        <v>81</v>
      </c>
      <c r="P955" s="89"/>
      <c r="Q955" s="554"/>
      <c r="R955" s="553"/>
      <c r="S955" s="59"/>
      <c r="T955" s="115" t="s">
        <v>81</v>
      </c>
      <c r="U955" s="623"/>
      <c r="V955" s="114"/>
      <c r="W955" s="114"/>
      <c r="X955" s="615"/>
      <c r="Y955" s="69" t="s">
        <v>81</v>
      </c>
      <c r="Z955" s="116"/>
      <c r="AA955" s="117"/>
      <c r="AB955" s="90"/>
      <c r="AC955" s="539" t="s">
        <v>81</v>
      </c>
      <c r="AD955" s="78" t="s">
        <v>81</v>
      </c>
      <c r="AE955" s="78"/>
      <c r="AF955" s="2" t="s">
        <v>81</v>
      </c>
    </row>
    <row r="956" spans="1:32" ht="60">
      <c r="A956" s="242">
        <v>15031</v>
      </c>
      <c r="B956" s="243"/>
      <c r="C956" s="243" t="s">
        <v>838</v>
      </c>
      <c r="D956" s="281">
        <v>40</v>
      </c>
      <c r="E956" s="271">
        <v>9000</v>
      </c>
      <c r="F956" s="282">
        <v>31</v>
      </c>
      <c r="G956" s="302">
        <v>78</v>
      </c>
      <c r="H956" s="347">
        <v>69</v>
      </c>
      <c r="I956" s="347">
        <v>93</v>
      </c>
      <c r="J956" s="284">
        <v>20</v>
      </c>
      <c r="K956" s="275" t="s">
        <v>24</v>
      </c>
      <c r="L956" s="403">
        <v>15</v>
      </c>
      <c r="M956" s="284">
        <v>500</v>
      </c>
      <c r="N956" s="420">
        <v>0.1</v>
      </c>
      <c r="O956" s="423">
        <v>1.65</v>
      </c>
      <c r="P956" s="403">
        <v>13</v>
      </c>
      <c r="Q956" s="554"/>
      <c r="R956" s="553" t="s">
        <v>81</v>
      </c>
      <c r="S956" s="84">
        <v>91</v>
      </c>
      <c r="T956" s="430">
        <v>821.8</v>
      </c>
      <c r="U956" s="616"/>
      <c r="V956" s="347">
        <v>29.7</v>
      </c>
      <c r="W956" s="304"/>
      <c r="X956" s="615"/>
      <c r="Y956" s="441">
        <v>29.7</v>
      </c>
      <c r="Z956" s="118">
        <v>31.147600000000001</v>
      </c>
      <c r="AA956" s="475">
        <v>77.869</v>
      </c>
      <c r="AB956" s="524"/>
      <c r="AC956" s="540">
        <v>18</v>
      </c>
      <c r="AD956" s="524" t="s">
        <v>134</v>
      </c>
      <c r="AE956" s="524">
        <v>0</v>
      </c>
      <c r="AF956" s="2">
        <v>15031</v>
      </c>
    </row>
    <row r="957" spans="1:32" ht="15">
      <c r="A957" s="12">
        <v>15032</v>
      </c>
      <c r="B957" s="244"/>
      <c r="C957" s="244" t="s">
        <v>839</v>
      </c>
      <c r="D957" s="125">
        <v>40</v>
      </c>
      <c r="E957" s="112">
        <v>12500</v>
      </c>
      <c r="F957" s="120">
        <v>68</v>
      </c>
      <c r="G957" s="219">
        <v>170</v>
      </c>
      <c r="H957" s="127">
        <v>140</v>
      </c>
      <c r="I957" s="127">
        <v>210</v>
      </c>
      <c r="J957" s="285">
        <v>10</v>
      </c>
      <c r="K957" s="5" t="s">
        <v>24</v>
      </c>
      <c r="L957" s="85">
        <v>15</v>
      </c>
      <c r="M957" s="285">
        <v>300</v>
      </c>
      <c r="N957" s="106">
        <v>0.25</v>
      </c>
      <c r="O957" s="424">
        <v>1.1000000000000001</v>
      </c>
      <c r="P957" s="85">
        <v>23</v>
      </c>
      <c r="Q957" s="554"/>
      <c r="R957" s="553" t="s">
        <v>81</v>
      </c>
      <c r="S957" s="59">
        <v>161</v>
      </c>
      <c r="T957" s="115">
        <v>1073.5</v>
      </c>
      <c r="U957" s="616"/>
      <c r="V957" s="127">
        <v>45.833333333333336</v>
      </c>
      <c r="W957" s="114"/>
      <c r="X957" s="615"/>
      <c r="Y957" s="69">
        <v>45.833333333333336</v>
      </c>
      <c r="Z957" s="116">
        <v>67.40066666666668</v>
      </c>
      <c r="AA957" s="149">
        <v>168.50166666666669</v>
      </c>
      <c r="AB957" s="78"/>
      <c r="AC957" s="539">
        <v>25</v>
      </c>
      <c r="AD957" s="78" t="s">
        <v>134</v>
      </c>
      <c r="AE957" s="78">
        <v>0</v>
      </c>
      <c r="AF957" s="2">
        <v>15032</v>
      </c>
    </row>
    <row r="958" spans="1:32" ht="60">
      <c r="A958" s="242">
        <v>15033</v>
      </c>
      <c r="B958" s="243"/>
      <c r="C958" s="243" t="s">
        <v>840</v>
      </c>
      <c r="D958" s="281">
        <v>10</v>
      </c>
      <c r="E958" s="271">
        <v>9500</v>
      </c>
      <c r="F958" s="282">
        <v>14</v>
      </c>
      <c r="G958" s="302">
        <v>140</v>
      </c>
      <c r="H958" s="347">
        <v>120</v>
      </c>
      <c r="I958" s="347">
        <v>160</v>
      </c>
      <c r="J958" s="284">
        <v>10</v>
      </c>
      <c r="K958" s="275">
        <v>25</v>
      </c>
      <c r="L958" s="403">
        <v>15</v>
      </c>
      <c r="M958" s="284">
        <v>300</v>
      </c>
      <c r="N958" s="420">
        <v>0.25</v>
      </c>
      <c r="O958" s="423">
        <v>1.1499999999999999</v>
      </c>
      <c r="P958" s="403">
        <v>12</v>
      </c>
      <c r="Q958" s="552"/>
      <c r="R958" s="553" t="s">
        <v>81</v>
      </c>
      <c r="S958" s="84">
        <v>84</v>
      </c>
      <c r="T958" s="430">
        <v>777.5</v>
      </c>
      <c r="U958" s="614"/>
      <c r="V958" s="347">
        <v>36.416666666666664</v>
      </c>
      <c r="W958" s="347">
        <v>8.9499999999999993</v>
      </c>
      <c r="X958" s="614"/>
      <c r="Y958" s="441">
        <v>45.36666666666666</v>
      </c>
      <c r="Z958" s="118">
        <v>13.542833333333332</v>
      </c>
      <c r="AA958" s="475">
        <v>135.42833333333334</v>
      </c>
      <c r="AB958" s="526">
        <v>4</v>
      </c>
      <c r="AC958" s="540">
        <v>19</v>
      </c>
      <c r="AD958" s="524" t="s">
        <v>134</v>
      </c>
      <c r="AE958" s="524">
        <v>2</v>
      </c>
      <c r="AF958" s="2">
        <v>15033</v>
      </c>
    </row>
    <row r="959" spans="1:32" ht="15">
      <c r="A959" s="90"/>
      <c r="B959" s="241"/>
      <c r="C959" s="90"/>
      <c r="D959" s="125"/>
      <c r="E959" s="112"/>
      <c r="F959" s="120"/>
      <c r="G959" s="191"/>
      <c r="H959" s="192"/>
      <c r="I959" s="192"/>
      <c r="J959" s="392"/>
      <c r="K959" s="89"/>
      <c r="L959" s="90"/>
      <c r="M959" s="392"/>
      <c r="N959" s="106" t="s">
        <v>81</v>
      </c>
      <c r="O959" s="424" t="s">
        <v>81</v>
      </c>
      <c r="P959" s="89"/>
      <c r="Q959" s="554"/>
      <c r="R959" s="553" t="s">
        <v>81</v>
      </c>
      <c r="S959" s="59"/>
      <c r="T959" s="115" t="s">
        <v>81</v>
      </c>
      <c r="U959" s="615"/>
      <c r="V959" s="192"/>
      <c r="W959" s="192"/>
      <c r="X959" s="615"/>
      <c r="Y959" s="69" t="s">
        <v>81</v>
      </c>
      <c r="Z959" s="116"/>
      <c r="AA959" s="514"/>
      <c r="AB959" s="90"/>
      <c r="AC959" s="539" t="s">
        <v>81</v>
      </c>
      <c r="AD959" s="78" t="s">
        <v>81</v>
      </c>
      <c r="AE959" s="78"/>
      <c r="AF959" s="2" t="s">
        <v>81</v>
      </c>
    </row>
    <row r="960" spans="1:32" ht="15">
      <c r="A960" s="238">
        <v>15040</v>
      </c>
      <c r="B960" s="239"/>
      <c r="C960" s="240" t="s">
        <v>841</v>
      </c>
      <c r="D960" s="263"/>
      <c r="E960" s="264"/>
      <c r="F960" s="265"/>
      <c r="G960" s="266"/>
      <c r="H960" s="267"/>
      <c r="I960" s="267"/>
      <c r="J960" s="268"/>
      <c r="K960" s="268"/>
      <c r="L960" s="263"/>
      <c r="M960" s="268"/>
      <c r="N960" s="419" t="s">
        <v>81</v>
      </c>
      <c r="O960" s="425" t="s">
        <v>81</v>
      </c>
      <c r="P960" s="263"/>
      <c r="Q960" s="554">
        <v>0.2</v>
      </c>
      <c r="R960" s="553">
        <v>1293.5</v>
      </c>
      <c r="S960" s="561"/>
      <c r="T960" s="429" t="s">
        <v>81</v>
      </c>
      <c r="U960" s="616">
        <v>148.05000000000001</v>
      </c>
      <c r="V960" s="267"/>
      <c r="W960" s="267"/>
      <c r="X960" s="616">
        <v>5.6000000000000005</v>
      </c>
      <c r="Y960" s="446" t="s">
        <v>81</v>
      </c>
      <c r="Z960" s="459"/>
      <c r="AA960" s="472"/>
      <c r="AB960" s="523"/>
      <c r="AC960" s="538" t="s">
        <v>81</v>
      </c>
      <c r="AD960" s="523" t="s">
        <v>81</v>
      </c>
      <c r="AE960" s="523"/>
      <c r="AF960" s="2">
        <v>15040</v>
      </c>
    </row>
    <row r="961" spans="1:32" ht="15">
      <c r="A961" s="90"/>
      <c r="B961" s="241"/>
      <c r="C961" s="90"/>
      <c r="D961" s="125"/>
      <c r="E961" s="112"/>
      <c r="F961" s="120"/>
      <c r="G961" s="130"/>
      <c r="H961" s="114"/>
      <c r="I961" s="114"/>
      <c r="J961" s="269"/>
      <c r="K961" s="89"/>
      <c r="L961" s="90"/>
      <c r="M961" s="269"/>
      <c r="N961" s="106" t="s">
        <v>81</v>
      </c>
      <c r="O961" s="424" t="s">
        <v>81</v>
      </c>
      <c r="P961" s="89"/>
      <c r="Q961" s="554">
        <v>0.1</v>
      </c>
      <c r="R961" s="553">
        <v>447.75</v>
      </c>
      <c r="S961" s="59"/>
      <c r="T961" s="115" t="s">
        <v>81</v>
      </c>
      <c r="U961" s="616">
        <v>64.575000000000003</v>
      </c>
      <c r="V961" s="127"/>
      <c r="W961" s="114"/>
      <c r="X961" s="616">
        <v>2.8000000000000003</v>
      </c>
      <c r="Y961" s="69" t="s">
        <v>81</v>
      </c>
      <c r="Z961" s="116"/>
      <c r="AA961" s="163"/>
      <c r="AB961" s="90"/>
      <c r="AC961" s="539" t="s">
        <v>81</v>
      </c>
      <c r="AD961" s="78" t="s">
        <v>81</v>
      </c>
      <c r="AE961" s="78"/>
      <c r="AF961" s="2" t="s">
        <v>81</v>
      </c>
    </row>
    <row r="962" spans="1:32" ht="30">
      <c r="A962" s="242">
        <v>15041</v>
      </c>
      <c r="B962" s="243"/>
      <c r="C962" s="243" t="s">
        <v>842</v>
      </c>
      <c r="D962" s="281">
        <v>3</v>
      </c>
      <c r="E962" s="271">
        <v>54000</v>
      </c>
      <c r="F962" s="282">
        <v>23</v>
      </c>
      <c r="G962" s="302">
        <v>770</v>
      </c>
      <c r="H962" s="347">
        <v>660</v>
      </c>
      <c r="I962" s="347">
        <v>960</v>
      </c>
      <c r="J962" s="284">
        <v>10</v>
      </c>
      <c r="K962" s="275" t="s">
        <v>24</v>
      </c>
      <c r="L962" s="403">
        <v>12</v>
      </c>
      <c r="M962" s="284">
        <v>300</v>
      </c>
      <c r="N962" s="420">
        <v>0.25</v>
      </c>
      <c r="O962" s="423">
        <v>1.05</v>
      </c>
      <c r="P962" s="403">
        <v>73</v>
      </c>
      <c r="Q962" s="554"/>
      <c r="R962" s="553" t="s">
        <v>81</v>
      </c>
      <c r="S962" s="84">
        <v>511</v>
      </c>
      <c r="T962" s="430">
        <v>5128</v>
      </c>
      <c r="U962" s="616"/>
      <c r="V962" s="347">
        <v>189</v>
      </c>
      <c r="W962" s="304"/>
      <c r="X962" s="616"/>
      <c r="Y962" s="441">
        <v>189</v>
      </c>
      <c r="Z962" s="118">
        <v>23.159400000000002</v>
      </c>
      <c r="AA962" s="475">
        <v>771.98</v>
      </c>
      <c r="AB962" s="524"/>
      <c r="AC962" s="540">
        <v>108</v>
      </c>
      <c r="AD962" s="524" t="s">
        <v>134</v>
      </c>
      <c r="AE962" s="524">
        <v>0</v>
      </c>
      <c r="AF962" s="2">
        <v>15041</v>
      </c>
    </row>
    <row r="963" spans="1:32" ht="30">
      <c r="A963" s="12">
        <v>15042</v>
      </c>
      <c r="B963" s="244"/>
      <c r="C963" s="244" t="s">
        <v>843</v>
      </c>
      <c r="D963" s="125">
        <v>40</v>
      </c>
      <c r="E963" s="112">
        <v>15000</v>
      </c>
      <c r="F963" s="120">
        <v>88</v>
      </c>
      <c r="G963" s="219">
        <v>220</v>
      </c>
      <c r="H963" s="127">
        <v>190</v>
      </c>
      <c r="I963" s="127">
        <v>260</v>
      </c>
      <c r="J963" s="285">
        <v>10</v>
      </c>
      <c r="K963" s="5" t="s">
        <v>24</v>
      </c>
      <c r="L963" s="85">
        <v>12</v>
      </c>
      <c r="M963" s="404">
        <v>300</v>
      </c>
      <c r="N963" s="106">
        <v>0.25</v>
      </c>
      <c r="O963" s="424">
        <v>1.25</v>
      </c>
      <c r="P963" s="85">
        <v>7</v>
      </c>
      <c r="Q963" s="552"/>
      <c r="R963" s="553" t="s">
        <v>81</v>
      </c>
      <c r="S963" s="59">
        <v>49</v>
      </c>
      <c r="T963" s="115">
        <v>1331.5</v>
      </c>
      <c r="U963" s="614"/>
      <c r="V963" s="127">
        <v>62.5</v>
      </c>
      <c r="W963" s="114"/>
      <c r="X963" s="614"/>
      <c r="Y963" s="69">
        <v>62.5</v>
      </c>
      <c r="Z963" s="116">
        <v>86.086000000000027</v>
      </c>
      <c r="AA963" s="149">
        <v>215.21500000000003</v>
      </c>
      <c r="AB963" s="78"/>
      <c r="AC963" s="539">
        <v>30</v>
      </c>
      <c r="AD963" s="78" t="s">
        <v>134</v>
      </c>
      <c r="AE963" s="78">
        <v>0</v>
      </c>
      <c r="AF963" s="2">
        <v>15042</v>
      </c>
    </row>
    <row r="964" spans="1:32" ht="45">
      <c r="A964" s="193">
        <v>15043</v>
      </c>
      <c r="B964" s="245"/>
      <c r="C964" s="243" t="s">
        <v>844</v>
      </c>
      <c r="D964" s="281">
        <v>8</v>
      </c>
      <c r="E964" s="271">
        <v>113000</v>
      </c>
      <c r="F964" s="282">
        <v>66</v>
      </c>
      <c r="G964" s="302">
        <v>820</v>
      </c>
      <c r="H964" s="347">
        <v>690</v>
      </c>
      <c r="I964" s="347">
        <v>1020</v>
      </c>
      <c r="J964" s="284">
        <v>20</v>
      </c>
      <c r="K964" s="275" t="s">
        <v>24</v>
      </c>
      <c r="L964" s="403">
        <v>12</v>
      </c>
      <c r="M964" s="284">
        <v>300</v>
      </c>
      <c r="N964" s="420">
        <v>0.1</v>
      </c>
      <c r="O964" s="423">
        <v>0.5</v>
      </c>
      <c r="P964" s="403">
        <v>29</v>
      </c>
      <c r="Q964" s="554"/>
      <c r="R964" s="553" t="s">
        <v>81</v>
      </c>
      <c r="S964" s="84">
        <v>203</v>
      </c>
      <c r="T964" s="430">
        <v>11073.6</v>
      </c>
      <c r="U964" s="616"/>
      <c r="V964" s="347">
        <v>188.33333333333334</v>
      </c>
      <c r="W964" s="304"/>
      <c r="X964" s="616"/>
      <c r="Y964" s="441">
        <v>188.33333333333334</v>
      </c>
      <c r="Z964" s="118">
        <v>65.297173333333348</v>
      </c>
      <c r="AA964" s="475">
        <v>816.21466666666686</v>
      </c>
      <c r="AB964" s="533"/>
      <c r="AC964" s="540">
        <v>226</v>
      </c>
      <c r="AD964" s="524" t="s">
        <v>134</v>
      </c>
      <c r="AE964" s="533">
        <v>0</v>
      </c>
      <c r="AF964" s="2">
        <v>15043</v>
      </c>
    </row>
    <row r="965" spans="1:32" ht="30">
      <c r="A965" s="12">
        <v>15044</v>
      </c>
      <c r="B965" s="244"/>
      <c r="C965" s="244" t="s">
        <v>845</v>
      </c>
      <c r="D965" s="194"/>
      <c r="E965" s="112">
        <v>24000</v>
      </c>
      <c r="F965" s="120"/>
      <c r="G965" s="219">
        <v>100</v>
      </c>
      <c r="H965" s="127">
        <v>91</v>
      </c>
      <c r="I965" s="127">
        <v>126</v>
      </c>
      <c r="J965" s="285">
        <v>30</v>
      </c>
      <c r="K965" s="5" t="s">
        <v>24</v>
      </c>
      <c r="L965" s="85">
        <v>18</v>
      </c>
      <c r="M965" s="404">
        <v>700</v>
      </c>
      <c r="N965" s="106">
        <v>0.1</v>
      </c>
      <c r="O965" s="424">
        <v>1.05</v>
      </c>
      <c r="P965" s="85">
        <v>7</v>
      </c>
      <c r="Q965" s="554">
        <v>0.33300000000000002</v>
      </c>
      <c r="R965" s="553">
        <v>1914</v>
      </c>
      <c r="S965" s="59">
        <v>49</v>
      </c>
      <c r="T965" s="115">
        <v>1757.8</v>
      </c>
      <c r="U965" s="616">
        <v>407</v>
      </c>
      <c r="V965" s="127">
        <v>36</v>
      </c>
      <c r="W965" s="114"/>
      <c r="X965" s="616">
        <v>9.3239999999999998</v>
      </c>
      <c r="Y965" s="69">
        <v>36</v>
      </c>
      <c r="Z965" s="116">
        <v>0</v>
      </c>
      <c r="AA965" s="149">
        <v>104.05266666666668</v>
      </c>
      <c r="AB965" s="78"/>
      <c r="AC965" s="539">
        <v>48</v>
      </c>
      <c r="AD965" s="78" t="s">
        <v>134</v>
      </c>
      <c r="AE965" s="78">
        <v>0</v>
      </c>
      <c r="AF965" s="2">
        <v>15044</v>
      </c>
    </row>
    <row r="966" spans="1:32" ht="30">
      <c r="A966" s="193">
        <v>15045</v>
      </c>
      <c r="B966" s="245"/>
      <c r="C966" s="243" t="s">
        <v>846</v>
      </c>
      <c r="D966" s="281"/>
      <c r="E966" s="271">
        <v>24000</v>
      </c>
      <c r="F966" s="282"/>
      <c r="G966" s="302">
        <v>250</v>
      </c>
      <c r="H966" s="347">
        <v>220</v>
      </c>
      <c r="I966" s="347">
        <v>300</v>
      </c>
      <c r="J966" s="284">
        <v>20</v>
      </c>
      <c r="K966" s="275" t="s">
        <v>24</v>
      </c>
      <c r="L966" s="403">
        <v>10</v>
      </c>
      <c r="M966" s="284">
        <v>300</v>
      </c>
      <c r="N966" s="420">
        <v>0.1</v>
      </c>
      <c r="O966" s="423">
        <v>1.05</v>
      </c>
      <c r="P966" s="403">
        <v>29</v>
      </c>
      <c r="Q966" s="554">
        <v>0.33300000000000002</v>
      </c>
      <c r="R966" s="553">
        <v>1044</v>
      </c>
      <c r="S966" s="84">
        <v>203</v>
      </c>
      <c r="T966" s="430">
        <v>2871.8</v>
      </c>
      <c r="U966" s="616">
        <v>261.2</v>
      </c>
      <c r="V966" s="347">
        <v>84</v>
      </c>
      <c r="W966" s="304"/>
      <c r="X966" s="616">
        <v>9.3239999999999998</v>
      </c>
      <c r="Y966" s="441">
        <v>84</v>
      </c>
      <c r="Z966" s="118">
        <v>0</v>
      </c>
      <c r="AA966" s="475">
        <v>250.34900000000002</v>
      </c>
      <c r="AB966" s="533"/>
      <c r="AC966" s="540">
        <v>48</v>
      </c>
      <c r="AD966" s="524" t="s">
        <v>134</v>
      </c>
      <c r="AE966" s="533">
        <v>0</v>
      </c>
      <c r="AF966" s="2">
        <v>15045</v>
      </c>
    </row>
    <row r="967" spans="1:32" ht="30">
      <c r="A967" s="12">
        <v>15046</v>
      </c>
      <c r="B967" s="244"/>
      <c r="C967" s="244" t="s">
        <v>847</v>
      </c>
      <c r="D967" s="194"/>
      <c r="E967" s="112">
        <v>27000</v>
      </c>
      <c r="F967" s="120"/>
      <c r="G967" s="219">
        <v>460</v>
      </c>
      <c r="H967" s="127">
        <v>400</v>
      </c>
      <c r="I967" s="127">
        <v>560</v>
      </c>
      <c r="J967" s="285">
        <v>10</v>
      </c>
      <c r="K967" s="5" t="s">
        <v>24</v>
      </c>
      <c r="L967" s="85">
        <v>10</v>
      </c>
      <c r="M967" s="404">
        <v>200</v>
      </c>
      <c r="N967" s="106">
        <v>0.25</v>
      </c>
      <c r="O967" s="424">
        <v>1.1000000000000001</v>
      </c>
      <c r="P967" s="85">
        <v>7</v>
      </c>
      <c r="Q967" s="554">
        <v>0.5</v>
      </c>
      <c r="R967" s="553">
        <v>3352.5</v>
      </c>
      <c r="S967" s="59">
        <v>49</v>
      </c>
      <c r="T967" s="115">
        <v>2695</v>
      </c>
      <c r="U967" s="616">
        <v>1173.1666666666667</v>
      </c>
      <c r="V967" s="127">
        <v>148.5</v>
      </c>
      <c r="W967" s="114"/>
      <c r="X967" s="616">
        <v>14</v>
      </c>
      <c r="Y967" s="69">
        <v>148.5</v>
      </c>
      <c r="Z967" s="116">
        <v>0</v>
      </c>
      <c r="AA967" s="149">
        <v>459.8</v>
      </c>
      <c r="AB967" s="78"/>
      <c r="AC967" s="539">
        <v>54</v>
      </c>
      <c r="AD967" s="78" t="s">
        <v>134</v>
      </c>
      <c r="AE967" s="78">
        <v>0</v>
      </c>
      <c r="AF967" s="2">
        <v>15046</v>
      </c>
    </row>
    <row r="968" spans="1:32" ht="30">
      <c r="A968" s="193">
        <v>15047</v>
      </c>
      <c r="B968" s="245"/>
      <c r="C968" s="243" t="s">
        <v>848</v>
      </c>
      <c r="D968" s="281" t="s">
        <v>24</v>
      </c>
      <c r="E968" s="271">
        <v>11500</v>
      </c>
      <c r="F968" s="287">
        <v>13</v>
      </c>
      <c r="G968" s="301"/>
      <c r="H968" s="304">
        <v>11</v>
      </c>
      <c r="I968" s="304">
        <v>16</v>
      </c>
      <c r="J968" s="394">
        <v>200</v>
      </c>
      <c r="K968" s="275" t="s">
        <v>24</v>
      </c>
      <c r="L968" s="403">
        <v>10</v>
      </c>
      <c r="M968" s="418">
        <v>3000</v>
      </c>
      <c r="N968" s="420">
        <v>0.1</v>
      </c>
      <c r="O968" s="423">
        <v>1.1000000000000001</v>
      </c>
      <c r="P968" s="403">
        <v>29</v>
      </c>
      <c r="Q968" s="554">
        <v>0.33300000000000002</v>
      </c>
      <c r="R968" s="553">
        <v>868</v>
      </c>
      <c r="S968" s="84">
        <v>203</v>
      </c>
      <c r="T968" s="430">
        <v>1481.8</v>
      </c>
      <c r="U968" s="616">
        <v>378</v>
      </c>
      <c r="V968" s="304">
        <v>4.2166666666666668</v>
      </c>
      <c r="W968" s="304"/>
      <c r="X968" s="616">
        <v>9.3239999999999998</v>
      </c>
      <c r="Y968" s="439">
        <v>4.2166666666666668</v>
      </c>
      <c r="Z968" s="128">
        <v>12.788233333333336</v>
      </c>
      <c r="AA968" s="475"/>
      <c r="AB968" s="533"/>
      <c r="AC968" s="540">
        <v>23</v>
      </c>
      <c r="AD968" s="524" t="s">
        <v>82</v>
      </c>
      <c r="AE968" s="533">
        <v>0</v>
      </c>
      <c r="AF968" s="2">
        <v>15047</v>
      </c>
    </row>
    <row r="969" spans="1:32" ht="15">
      <c r="A969" s="90"/>
      <c r="B969" s="241"/>
      <c r="C969" s="90"/>
      <c r="D969" s="125"/>
      <c r="E969" s="112"/>
      <c r="F969" s="120"/>
      <c r="G969" s="130"/>
      <c r="H969" s="114"/>
      <c r="I969" s="114"/>
      <c r="J969" s="269"/>
      <c r="K969" s="89"/>
      <c r="L969" s="90"/>
      <c r="M969" s="269"/>
      <c r="N969" s="106" t="s">
        <v>81</v>
      </c>
      <c r="O969" s="424" t="s">
        <v>81</v>
      </c>
      <c r="P969" s="89"/>
      <c r="Q969" s="554">
        <v>0.125</v>
      </c>
      <c r="R969" s="553">
        <v>974</v>
      </c>
      <c r="S969" s="84">
        <v>77</v>
      </c>
      <c r="T969" s="115" t="s">
        <v>81</v>
      </c>
      <c r="U969" s="616">
        <v>71.400000000000006</v>
      </c>
      <c r="V969" s="127"/>
      <c r="W969" s="114"/>
      <c r="X969" s="616">
        <v>3.5</v>
      </c>
      <c r="Y969" s="69" t="s">
        <v>81</v>
      </c>
      <c r="Z969" s="116"/>
      <c r="AA969" s="163"/>
      <c r="AB969" s="90"/>
      <c r="AC969" s="539" t="s">
        <v>81</v>
      </c>
      <c r="AD969" s="78" t="s">
        <v>81</v>
      </c>
      <c r="AE969" s="78"/>
      <c r="AF969" s="2" t="s">
        <v>81</v>
      </c>
    </row>
    <row r="970" spans="1:32" ht="30">
      <c r="A970" s="242">
        <v>15041</v>
      </c>
      <c r="B970" s="243"/>
      <c r="C970" s="243" t="s">
        <v>842</v>
      </c>
      <c r="D970" s="281">
        <v>3</v>
      </c>
      <c r="E970" s="271">
        <v>54000</v>
      </c>
      <c r="F970" s="282">
        <v>24</v>
      </c>
      <c r="G970" s="302">
        <v>790</v>
      </c>
      <c r="H970" s="124">
        <v>680</v>
      </c>
      <c r="I970" s="124">
        <v>990</v>
      </c>
      <c r="J970" s="284">
        <v>10</v>
      </c>
      <c r="K970" s="275" t="s">
        <v>24</v>
      </c>
      <c r="L970" s="403">
        <v>12</v>
      </c>
      <c r="M970" s="284">
        <v>300</v>
      </c>
      <c r="N970" s="420">
        <v>0.25</v>
      </c>
      <c r="O970" s="423">
        <v>1.05</v>
      </c>
      <c r="P970" s="403">
        <v>73</v>
      </c>
      <c r="Q970" s="554">
        <v>0.25</v>
      </c>
      <c r="R970" s="553">
        <v>1044</v>
      </c>
      <c r="S970" s="59">
        <v>238</v>
      </c>
      <c r="T970" s="430">
        <v>5317</v>
      </c>
      <c r="U970" s="616">
        <v>163.25</v>
      </c>
      <c r="V970" s="124">
        <v>189</v>
      </c>
      <c r="W970" s="214"/>
      <c r="X970" s="616">
        <v>7</v>
      </c>
      <c r="Y970" s="441">
        <v>189</v>
      </c>
      <c r="Z970" s="118">
        <v>23.783100000000005</v>
      </c>
      <c r="AA970" s="475">
        <v>792.7700000000001</v>
      </c>
      <c r="AB970" s="524"/>
      <c r="AC970" s="540">
        <v>108</v>
      </c>
      <c r="AD970" s="524" t="s">
        <v>134</v>
      </c>
      <c r="AE970" s="524">
        <v>0</v>
      </c>
      <c r="AF970" s="2">
        <v>15041</v>
      </c>
    </row>
    <row r="971" spans="1:32" ht="30">
      <c r="A971" s="12">
        <v>15042</v>
      </c>
      <c r="B971" s="244"/>
      <c r="C971" s="244" t="s">
        <v>843</v>
      </c>
      <c r="D971" s="125">
        <v>40</v>
      </c>
      <c r="E971" s="112">
        <v>15500</v>
      </c>
      <c r="F971" s="120">
        <v>92</v>
      </c>
      <c r="G971" s="219">
        <v>230</v>
      </c>
      <c r="H971" s="127">
        <v>200</v>
      </c>
      <c r="I971" s="127">
        <v>280</v>
      </c>
      <c r="J971" s="285">
        <v>10</v>
      </c>
      <c r="K971" s="5" t="s">
        <v>24</v>
      </c>
      <c r="L971" s="85">
        <v>12</v>
      </c>
      <c r="M971" s="404">
        <v>300</v>
      </c>
      <c r="N971" s="106">
        <v>0.25</v>
      </c>
      <c r="O971" s="424">
        <v>1.25</v>
      </c>
      <c r="P971" s="85">
        <v>7</v>
      </c>
      <c r="Q971" s="554">
        <v>0.5</v>
      </c>
      <c r="R971" s="553">
        <v>1788</v>
      </c>
      <c r="S971" s="84">
        <v>77</v>
      </c>
      <c r="T971" s="115">
        <v>1428.5</v>
      </c>
      <c r="U971" s="616">
        <v>478.25</v>
      </c>
      <c r="V971" s="127">
        <v>64.583333333333329</v>
      </c>
      <c r="W971" s="114"/>
      <c r="X971" s="616">
        <v>14</v>
      </c>
      <c r="Y971" s="69">
        <v>64.583333333333329</v>
      </c>
      <c r="Z971" s="116">
        <v>91.270666666666671</v>
      </c>
      <c r="AA971" s="149">
        <v>228.17666666666668</v>
      </c>
      <c r="AB971" s="78"/>
      <c r="AC971" s="539">
        <v>31</v>
      </c>
      <c r="AD971" s="78" t="s">
        <v>134</v>
      </c>
      <c r="AE971" s="78">
        <v>0</v>
      </c>
      <c r="AF971" s="2">
        <v>15042</v>
      </c>
    </row>
    <row r="972" spans="1:32" ht="45">
      <c r="A972" s="193">
        <v>15043</v>
      </c>
      <c r="B972" s="245"/>
      <c r="C972" s="243" t="s">
        <v>844</v>
      </c>
      <c r="D972" s="281">
        <v>8</v>
      </c>
      <c r="E972" s="271">
        <v>101000</v>
      </c>
      <c r="F972" s="282">
        <v>60</v>
      </c>
      <c r="G972" s="302">
        <v>750</v>
      </c>
      <c r="H972" s="124">
        <v>640</v>
      </c>
      <c r="I972" s="124">
        <v>940</v>
      </c>
      <c r="J972" s="284">
        <v>20</v>
      </c>
      <c r="K972" s="275" t="s">
        <v>24</v>
      </c>
      <c r="L972" s="403">
        <v>12</v>
      </c>
      <c r="M972" s="284">
        <v>300</v>
      </c>
      <c r="N972" s="420">
        <v>0.1</v>
      </c>
      <c r="O972" s="423">
        <v>0.5</v>
      </c>
      <c r="P972" s="403">
        <v>29</v>
      </c>
      <c r="Q972" s="554"/>
      <c r="R972" s="553" t="s">
        <v>81</v>
      </c>
      <c r="S972" s="59"/>
      <c r="T972" s="430">
        <v>10242.4</v>
      </c>
      <c r="U972" s="616"/>
      <c r="V972" s="124">
        <v>168.33333333333334</v>
      </c>
      <c r="W972" s="214"/>
      <c r="X972" s="616"/>
      <c r="Y972" s="441">
        <v>168.33333333333334</v>
      </c>
      <c r="Z972" s="118">
        <v>59.879893333333342</v>
      </c>
      <c r="AA972" s="475">
        <v>748.49866666666674</v>
      </c>
      <c r="AB972" s="533"/>
      <c r="AC972" s="540">
        <v>202</v>
      </c>
      <c r="AD972" s="524" t="s">
        <v>134</v>
      </c>
      <c r="AE972" s="533">
        <v>0</v>
      </c>
      <c r="AF972" s="2">
        <v>15043</v>
      </c>
    </row>
    <row r="973" spans="1:32" ht="30">
      <c r="A973" s="12">
        <v>15044</v>
      </c>
      <c r="B973" s="244"/>
      <c r="C973" s="244" t="s">
        <v>845</v>
      </c>
      <c r="D973" s="194"/>
      <c r="E973" s="112">
        <v>24000</v>
      </c>
      <c r="F973" s="120"/>
      <c r="G973" s="219">
        <v>110</v>
      </c>
      <c r="H973" s="127">
        <v>93</v>
      </c>
      <c r="I973" s="127">
        <v>129</v>
      </c>
      <c r="J973" s="285">
        <v>30</v>
      </c>
      <c r="K973" s="5" t="s">
        <v>24</v>
      </c>
      <c r="L973" s="85">
        <v>18</v>
      </c>
      <c r="M973" s="404">
        <v>700</v>
      </c>
      <c r="N973" s="106">
        <v>0.1</v>
      </c>
      <c r="O973" s="424">
        <v>1.05</v>
      </c>
      <c r="P973" s="85">
        <v>7</v>
      </c>
      <c r="Q973" s="552"/>
      <c r="R973" s="553" t="s">
        <v>81</v>
      </c>
      <c r="S973" s="109"/>
      <c r="T973" s="115">
        <v>1834.6</v>
      </c>
      <c r="U973" s="614"/>
      <c r="V973" s="127">
        <v>36</v>
      </c>
      <c r="W973" s="114"/>
      <c r="X973" s="614"/>
      <c r="Y973" s="69">
        <v>36</v>
      </c>
      <c r="Z973" s="116">
        <v>0</v>
      </c>
      <c r="AA973" s="149">
        <v>106.86866666666668</v>
      </c>
      <c r="AB973" s="78"/>
      <c r="AC973" s="539">
        <v>48</v>
      </c>
      <c r="AD973" s="78" t="s">
        <v>134</v>
      </c>
      <c r="AE973" s="78">
        <v>0</v>
      </c>
      <c r="AF973" s="2">
        <v>15044</v>
      </c>
    </row>
    <row r="974" spans="1:32" ht="30">
      <c r="A974" s="193">
        <v>15045</v>
      </c>
      <c r="B974" s="245"/>
      <c r="C974" s="243" t="s">
        <v>846</v>
      </c>
      <c r="D974" s="281"/>
      <c r="E974" s="271">
        <v>24000</v>
      </c>
      <c r="F974" s="282"/>
      <c r="G974" s="302">
        <v>250</v>
      </c>
      <c r="H974" s="124">
        <v>220</v>
      </c>
      <c r="I974" s="124">
        <v>310</v>
      </c>
      <c r="J974" s="284">
        <v>20</v>
      </c>
      <c r="K974" s="275" t="s">
        <v>24</v>
      </c>
      <c r="L974" s="403">
        <v>10</v>
      </c>
      <c r="M974" s="284">
        <v>300</v>
      </c>
      <c r="N974" s="420">
        <v>0.1</v>
      </c>
      <c r="O974" s="423">
        <v>1.05</v>
      </c>
      <c r="P974" s="403">
        <v>29</v>
      </c>
      <c r="Q974" s="554"/>
      <c r="R974" s="553" t="s">
        <v>81</v>
      </c>
      <c r="S974" s="59"/>
      <c r="T974" s="430">
        <v>2948.6</v>
      </c>
      <c r="U974" s="615"/>
      <c r="V974" s="124">
        <v>84</v>
      </c>
      <c r="W974" s="214"/>
      <c r="X974" s="615"/>
      <c r="Y974" s="441">
        <v>84</v>
      </c>
      <c r="Z974" s="118">
        <v>0</v>
      </c>
      <c r="AA974" s="475">
        <v>254.57300000000004</v>
      </c>
      <c r="AB974" s="533"/>
      <c r="AC974" s="540">
        <v>48</v>
      </c>
      <c r="AD974" s="524" t="s">
        <v>134</v>
      </c>
      <c r="AE974" s="533">
        <v>0</v>
      </c>
      <c r="AF974" s="2">
        <v>15045</v>
      </c>
    </row>
    <row r="975" spans="1:32" ht="30">
      <c r="A975" s="12">
        <v>15046</v>
      </c>
      <c r="B975" s="244"/>
      <c r="C975" s="244" t="s">
        <v>847</v>
      </c>
      <c r="D975" s="194"/>
      <c r="E975" s="112">
        <v>27000</v>
      </c>
      <c r="F975" s="120"/>
      <c r="G975" s="219">
        <v>470</v>
      </c>
      <c r="H975" s="127">
        <v>410</v>
      </c>
      <c r="I975" s="127">
        <v>570</v>
      </c>
      <c r="J975" s="285">
        <v>10</v>
      </c>
      <c r="K975" s="5" t="s">
        <v>24</v>
      </c>
      <c r="L975" s="85">
        <v>10</v>
      </c>
      <c r="M975" s="404">
        <v>200</v>
      </c>
      <c r="N975" s="106">
        <v>0.25</v>
      </c>
      <c r="O975" s="424">
        <v>1.1000000000000001</v>
      </c>
      <c r="P975" s="85">
        <v>7</v>
      </c>
      <c r="Q975" s="554">
        <v>0.1</v>
      </c>
      <c r="R975" s="553">
        <v>782.8</v>
      </c>
      <c r="S975" s="84">
        <v>91</v>
      </c>
      <c r="T975" s="115">
        <v>2789.5</v>
      </c>
      <c r="U975" s="616">
        <v>44.64</v>
      </c>
      <c r="V975" s="127">
        <v>148.5</v>
      </c>
      <c r="W975" s="114"/>
      <c r="X975" s="616">
        <v>2.8000000000000003</v>
      </c>
      <c r="Y975" s="69">
        <v>148.5</v>
      </c>
      <c r="Z975" s="116">
        <v>0</v>
      </c>
      <c r="AA975" s="149">
        <v>470.19500000000005</v>
      </c>
      <c r="AB975" s="78"/>
      <c r="AC975" s="539">
        <v>54</v>
      </c>
      <c r="AD975" s="78" t="s">
        <v>134</v>
      </c>
      <c r="AE975" s="78">
        <v>0</v>
      </c>
      <c r="AF975" s="2">
        <v>15046</v>
      </c>
    </row>
    <row r="976" spans="1:32" ht="30">
      <c r="A976" s="193">
        <v>15047</v>
      </c>
      <c r="B976" s="245"/>
      <c r="C976" s="243" t="s">
        <v>848</v>
      </c>
      <c r="D976" s="281" t="s">
        <v>24</v>
      </c>
      <c r="E976" s="271">
        <v>11500</v>
      </c>
      <c r="F976" s="287">
        <v>13</v>
      </c>
      <c r="G976" s="301"/>
      <c r="H976" s="214">
        <v>11</v>
      </c>
      <c r="I976" s="214">
        <v>16</v>
      </c>
      <c r="J976" s="394">
        <v>200</v>
      </c>
      <c r="K976" s="275" t="s">
        <v>24</v>
      </c>
      <c r="L976" s="403">
        <v>10</v>
      </c>
      <c r="M976" s="418">
        <v>3000</v>
      </c>
      <c r="N976" s="420">
        <v>0.1</v>
      </c>
      <c r="O976" s="423">
        <v>1.1000000000000001</v>
      </c>
      <c r="P976" s="403">
        <v>29</v>
      </c>
      <c r="Q976" s="554">
        <v>0.2</v>
      </c>
      <c r="R976" s="553">
        <v>968.5</v>
      </c>
      <c r="S976" s="59">
        <v>161</v>
      </c>
      <c r="T976" s="430">
        <v>1518.6</v>
      </c>
      <c r="U976" s="616">
        <v>115.55</v>
      </c>
      <c r="V976" s="214">
        <v>4.2166666666666668</v>
      </c>
      <c r="W976" s="214"/>
      <c r="X976" s="616">
        <v>5.6000000000000005</v>
      </c>
      <c r="Y976" s="439">
        <v>4.2166666666666668</v>
      </c>
      <c r="Z976" s="128">
        <v>12.990633333333335</v>
      </c>
      <c r="AA976" s="475"/>
      <c r="AB976" s="533"/>
      <c r="AC976" s="540">
        <v>23</v>
      </c>
      <c r="AD976" s="524" t="s">
        <v>82</v>
      </c>
      <c r="AE976" s="533">
        <v>0</v>
      </c>
      <c r="AF976" s="2">
        <v>15047</v>
      </c>
    </row>
    <row r="977" spans="1:32" ht="15">
      <c r="A977" s="1"/>
      <c r="B977" s="12"/>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row>
  </sheetData>
  <sheetProtection password="8D0D" sheet="1" objects="1" scenarios="1"/>
  <mergeCells count="6">
    <mergeCell ref="V2:Y2"/>
    <mergeCell ref="F2:I3"/>
    <mergeCell ref="H5:I5"/>
    <mergeCell ref="H6:I6"/>
    <mergeCell ref="L2:M2"/>
    <mergeCell ref="P2:Q2"/>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962"/>
  <sheetViews>
    <sheetView topLeftCell="A457" zoomScale="80" zoomScaleNormal="80" workbookViewId="0">
      <selection activeCell="C25" sqref="C25"/>
    </sheetView>
  </sheetViews>
  <sheetFormatPr baseColWidth="10" defaultRowHeight="14.25"/>
  <sheetData>
    <row r="1" spans="1:27" ht="15">
      <c r="A1" s="737"/>
      <c r="B1" s="738"/>
      <c r="C1" s="739"/>
      <c r="D1" s="740"/>
      <c r="E1" s="740"/>
      <c r="F1" s="741"/>
      <c r="G1" s="742"/>
      <c r="H1" s="743"/>
      <c r="I1" s="744"/>
      <c r="J1" s="740"/>
      <c r="K1" s="740"/>
      <c r="L1" s="745"/>
      <c r="M1" s="746"/>
      <c r="N1" s="740"/>
      <c r="O1" s="747"/>
      <c r="P1" s="745"/>
      <c r="Q1" s="746"/>
      <c r="R1" s="748"/>
      <c r="S1" s="743"/>
      <c r="T1" s="742"/>
      <c r="U1" s="744"/>
      <c r="V1" s="748"/>
      <c r="W1" s="743"/>
      <c r="X1" s="743"/>
      <c r="Y1" s="749"/>
      <c r="Z1" s="742"/>
      <c r="AA1" s="742"/>
    </row>
    <row r="2" spans="1:27" ht="60">
      <c r="A2" s="750"/>
      <c r="B2" s="750"/>
      <c r="C2" s="751" t="s">
        <v>5</v>
      </c>
      <c r="D2" s="752" t="s">
        <v>6</v>
      </c>
      <c r="E2" s="752" t="s">
        <v>7</v>
      </c>
      <c r="F2" s="1408" t="s">
        <v>8</v>
      </c>
      <c r="G2" s="1409"/>
      <c r="H2" s="1409"/>
      <c r="I2" s="1410"/>
      <c r="J2" s="752" t="s">
        <v>9</v>
      </c>
      <c r="K2" s="752" t="s">
        <v>10</v>
      </c>
      <c r="L2" s="1411" t="s">
        <v>11</v>
      </c>
      <c r="M2" s="1412"/>
      <c r="N2" s="753" t="s">
        <v>12</v>
      </c>
      <c r="O2" s="752" t="s">
        <v>13</v>
      </c>
      <c r="P2" s="1413" t="s">
        <v>1047</v>
      </c>
      <c r="Q2" s="1414"/>
      <c r="R2" s="754" t="s">
        <v>15</v>
      </c>
      <c r="S2" s="755"/>
      <c r="T2" s="756"/>
      <c r="U2" s="757"/>
      <c r="V2" s="1408" t="s">
        <v>16</v>
      </c>
      <c r="W2" s="1409"/>
      <c r="X2" s="1409"/>
      <c r="Y2" s="1410"/>
      <c r="Z2" s="758"/>
      <c r="AA2" s="758"/>
    </row>
    <row r="3" spans="1:27" ht="15">
      <c r="A3" s="750"/>
      <c r="B3" s="750"/>
      <c r="C3" s="751" t="s">
        <v>17</v>
      </c>
      <c r="D3" s="752" t="s">
        <v>18</v>
      </c>
      <c r="E3" s="759" t="s">
        <v>19</v>
      </c>
      <c r="F3" s="1408"/>
      <c r="G3" s="1409"/>
      <c r="H3" s="1409"/>
      <c r="I3" s="1410"/>
      <c r="J3" s="752" t="s">
        <v>20</v>
      </c>
      <c r="K3" s="752" t="s">
        <v>21</v>
      </c>
      <c r="L3" s="760"/>
      <c r="M3" s="761"/>
      <c r="N3" s="753" t="s">
        <v>22</v>
      </c>
      <c r="O3" s="752" t="s">
        <v>23</v>
      </c>
      <c r="P3" s="760" t="s">
        <v>1048</v>
      </c>
      <c r="Q3" s="761"/>
      <c r="R3" s="762"/>
      <c r="S3" s="755"/>
      <c r="T3" s="756"/>
      <c r="U3" s="757"/>
      <c r="V3" s="762" t="s">
        <v>24</v>
      </c>
      <c r="W3" s="755"/>
      <c r="X3" s="755"/>
      <c r="Y3" s="763"/>
      <c r="Z3" s="756"/>
      <c r="AA3" s="756"/>
    </row>
    <row r="4" spans="1:27" ht="15">
      <c r="A4" s="750"/>
      <c r="B4" s="750"/>
      <c r="C4" s="764"/>
      <c r="D4" s="752" t="s">
        <v>25</v>
      </c>
      <c r="E4" s="759" t="s">
        <v>26</v>
      </c>
      <c r="F4" s="765"/>
      <c r="G4" s="766"/>
      <c r="H4" s="755"/>
      <c r="I4" s="767"/>
      <c r="J4" s="768" t="s">
        <v>27</v>
      </c>
      <c r="K4" s="752" t="s">
        <v>28</v>
      </c>
      <c r="L4" s="752" t="s">
        <v>29</v>
      </c>
      <c r="M4" s="752" t="s">
        <v>30</v>
      </c>
      <c r="N4" s="753" t="s">
        <v>31</v>
      </c>
      <c r="O4" s="752" t="s">
        <v>32</v>
      </c>
      <c r="P4" s="752" t="s">
        <v>33</v>
      </c>
      <c r="Q4" s="769" t="s">
        <v>34</v>
      </c>
      <c r="R4" s="764" t="s">
        <v>35</v>
      </c>
      <c r="S4" s="764" t="s">
        <v>33</v>
      </c>
      <c r="T4" s="770" t="s">
        <v>36</v>
      </c>
      <c r="U4" s="764" t="s">
        <v>37</v>
      </c>
      <c r="V4" s="764" t="s">
        <v>38</v>
      </c>
      <c r="W4" s="764" t="s">
        <v>39</v>
      </c>
      <c r="X4" s="764" t="s">
        <v>34</v>
      </c>
      <c r="Y4" s="770" t="s">
        <v>36</v>
      </c>
      <c r="Z4" s="756"/>
      <c r="AA4" s="756"/>
    </row>
    <row r="5" spans="1:27" ht="15">
      <c r="A5" s="750"/>
      <c r="B5" s="750"/>
      <c r="C5" s="764"/>
      <c r="D5" s="752" t="s">
        <v>40</v>
      </c>
      <c r="E5" s="759" t="s">
        <v>41</v>
      </c>
      <c r="F5" s="768"/>
      <c r="G5" s="770"/>
      <c r="H5" s="1415" t="s">
        <v>42</v>
      </c>
      <c r="I5" s="1416"/>
      <c r="J5" s="752" t="s">
        <v>43</v>
      </c>
      <c r="K5" s="752" t="s">
        <v>44</v>
      </c>
      <c r="L5" s="752" t="s">
        <v>45</v>
      </c>
      <c r="M5" s="752" t="s">
        <v>46</v>
      </c>
      <c r="N5" s="771"/>
      <c r="O5" s="752" t="s">
        <v>47</v>
      </c>
      <c r="P5" s="752" t="s">
        <v>48</v>
      </c>
      <c r="Q5" s="769"/>
      <c r="R5" s="764" t="s">
        <v>49</v>
      </c>
      <c r="S5" s="764" t="s">
        <v>50</v>
      </c>
      <c r="T5" s="770" t="s">
        <v>1049</v>
      </c>
      <c r="U5" s="764"/>
      <c r="V5" s="764" t="s">
        <v>51</v>
      </c>
      <c r="W5" s="764" t="s">
        <v>52</v>
      </c>
      <c r="X5" s="764"/>
      <c r="Y5" s="752"/>
      <c r="Z5" s="772"/>
      <c r="AA5" s="772"/>
    </row>
    <row r="6" spans="1:27" ht="15">
      <c r="A6" s="750"/>
      <c r="B6" s="750"/>
      <c r="C6" s="764"/>
      <c r="D6" s="752"/>
      <c r="E6" s="759"/>
      <c r="F6" s="768"/>
      <c r="G6" s="770"/>
      <c r="H6" s="1406" t="s">
        <v>53</v>
      </c>
      <c r="I6" s="1407"/>
      <c r="J6" s="752" t="s">
        <v>54</v>
      </c>
      <c r="K6" s="752"/>
      <c r="L6" s="752" t="s">
        <v>55</v>
      </c>
      <c r="M6" s="752" t="s">
        <v>56</v>
      </c>
      <c r="N6" s="771"/>
      <c r="O6" s="752"/>
      <c r="P6" s="752" t="s">
        <v>57</v>
      </c>
      <c r="Q6" s="769"/>
      <c r="R6" s="764"/>
      <c r="S6" s="764"/>
      <c r="T6" s="770"/>
      <c r="U6" s="764"/>
      <c r="V6" s="764" t="s">
        <v>58</v>
      </c>
      <c r="W6" s="764" t="s">
        <v>59</v>
      </c>
      <c r="X6" s="764"/>
      <c r="Y6" s="770"/>
      <c r="Z6" s="756"/>
      <c r="AA6" s="756"/>
    </row>
    <row r="7" spans="1:27" ht="15">
      <c r="A7" s="750"/>
      <c r="B7" s="750"/>
      <c r="C7" s="764"/>
      <c r="D7" s="752"/>
      <c r="E7" s="752"/>
      <c r="F7" s="768" t="s">
        <v>60</v>
      </c>
      <c r="G7" s="770" t="s">
        <v>60</v>
      </c>
      <c r="H7" s="773" t="s">
        <v>61</v>
      </c>
      <c r="I7" s="773" t="s">
        <v>62</v>
      </c>
      <c r="J7" s="774"/>
      <c r="K7" s="752"/>
      <c r="L7" s="752"/>
      <c r="M7" s="752"/>
      <c r="N7" s="771"/>
      <c r="O7" s="752"/>
      <c r="P7" s="752"/>
      <c r="Q7" s="769"/>
      <c r="R7" s="764"/>
      <c r="S7" s="764"/>
      <c r="T7" s="770"/>
      <c r="U7" s="764"/>
      <c r="V7" s="764" t="s">
        <v>63</v>
      </c>
      <c r="W7" s="764"/>
      <c r="X7" s="764"/>
      <c r="Y7" s="770"/>
      <c r="Z7" s="756"/>
      <c r="AA7" s="756"/>
    </row>
    <row r="8" spans="1:27" ht="15">
      <c r="A8" s="750"/>
      <c r="B8" s="750"/>
      <c r="C8" s="764"/>
      <c r="D8" s="752"/>
      <c r="E8" s="752" t="s">
        <v>64</v>
      </c>
      <c r="F8" s="768" t="s">
        <v>65</v>
      </c>
      <c r="G8" s="770" t="s">
        <v>66</v>
      </c>
      <c r="H8" s="764" t="s">
        <v>66</v>
      </c>
      <c r="I8" s="764" t="s">
        <v>66</v>
      </c>
      <c r="J8" s="752" t="s">
        <v>67</v>
      </c>
      <c r="K8" s="752" t="s">
        <v>68</v>
      </c>
      <c r="L8" s="752"/>
      <c r="M8" s="752" t="s">
        <v>67</v>
      </c>
      <c r="N8" s="771"/>
      <c r="O8" s="752"/>
      <c r="P8" s="752" t="s">
        <v>69</v>
      </c>
      <c r="Q8" s="769" t="s">
        <v>70</v>
      </c>
      <c r="R8" s="764" t="s">
        <v>71</v>
      </c>
      <c r="S8" s="764" t="s">
        <v>71</v>
      </c>
      <c r="T8" s="770" t="s">
        <v>71</v>
      </c>
      <c r="U8" s="764" t="s">
        <v>66</v>
      </c>
      <c r="V8" s="764" t="s">
        <v>66</v>
      </c>
      <c r="W8" s="764" t="s">
        <v>66</v>
      </c>
      <c r="X8" s="764" t="s">
        <v>66</v>
      </c>
      <c r="Y8" s="770" t="s">
        <v>66</v>
      </c>
      <c r="Z8" s="756" t="s">
        <v>72</v>
      </c>
      <c r="AA8" s="756" t="s">
        <v>66</v>
      </c>
    </row>
    <row r="9" spans="1:27" ht="15">
      <c r="A9" s="775"/>
      <c r="B9" s="776"/>
      <c r="C9" s="777">
        <v>1</v>
      </c>
      <c r="D9" s="778">
        <v>2</v>
      </c>
      <c r="E9" s="778">
        <v>3</v>
      </c>
      <c r="F9" s="778">
        <v>4</v>
      </c>
      <c r="G9" s="777">
        <v>5</v>
      </c>
      <c r="H9" s="777">
        <v>6</v>
      </c>
      <c r="I9" s="777">
        <v>7</v>
      </c>
      <c r="J9" s="778">
        <v>8</v>
      </c>
      <c r="K9" s="778">
        <v>9</v>
      </c>
      <c r="L9" s="778">
        <v>10</v>
      </c>
      <c r="M9" s="778">
        <v>11</v>
      </c>
      <c r="N9" s="779">
        <v>12</v>
      </c>
      <c r="O9" s="778">
        <v>13</v>
      </c>
      <c r="P9" s="778">
        <v>14</v>
      </c>
      <c r="Q9" s="780">
        <v>15</v>
      </c>
      <c r="R9" s="777">
        <v>16</v>
      </c>
      <c r="S9" s="777">
        <v>17</v>
      </c>
      <c r="T9" s="777">
        <v>18</v>
      </c>
      <c r="U9" s="777">
        <v>19</v>
      </c>
      <c r="V9" s="777">
        <v>20</v>
      </c>
      <c r="W9" s="777">
        <v>21</v>
      </c>
      <c r="X9" s="777">
        <v>22</v>
      </c>
      <c r="Y9" s="777">
        <v>23</v>
      </c>
      <c r="Z9" s="755"/>
      <c r="AA9" s="755"/>
    </row>
    <row r="10" spans="1:27" ht="15">
      <c r="A10" s="750"/>
      <c r="B10" s="750"/>
      <c r="C10" s="781">
        <v>3</v>
      </c>
      <c r="D10" s="782">
        <v>4</v>
      </c>
      <c r="E10" s="782">
        <v>5</v>
      </c>
      <c r="F10" s="783">
        <v>6</v>
      </c>
      <c r="G10" s="784">
        <v>7</v>
      </c>
      <c r="H10" s="785">
        <v>8</v>
      </c>
      <c r="I10" s="785">
        <v>9</v>
      </c>
      <c r="J10" s="782">
        <v>10</v>
      </c>
      <c r="K10" s="782">
        <v>11</v>
      </c>
      <c r="L10" s="786">
        <v>12</v>
      </c>
      <c r="M10" s="782">
        <v>13</v>
      </c>
      <c r="N10" s="787">
        <v>14</v>
      </c>
      <c r="O10" s="788">
        <v>15</v>
      </c>
      <c r="P10" s="782">
        <v>16</v>
      </c>
      <c r="Q10" s="782">
        <v>17</v>
      </c>
      <c r="R10" s="785">
        <v>18</v>
      </c>
      <c r="S10" s="785">
        <v>19</v>
      </c>
      <c r="T10" s="784">
        <v>20</v>
      </c>
      <c r="U10" s="785">
        <v>21</v>
      </c>
      <c r="V10" s="785">
        <v>22</v>
      </c>
      <c r="W10" s="785">
        <v>23</v>
      </c>
      <c r="X10" s="785">
        <v>24</v>
      </c>
      <c r="Y10" s="784">
        <v>25</v>
      </c>
      <c r="Z10" s="789">
        <v>26</v>
      </c>
      <c r="AA10" s="789">
        <v>27</v>
      </c>
    </row>
    <row r="11" spans="1:27" ht="99.75">
      <c r="A11" s="790" t="s">
        <v>76</v>
      </c>
      <c r="B11" s="791"/>
      <c r="C11" s="792" t="s">
        <v>77</v>
      </c>
      <c r="D11" s="793"/>
      <c r="E11" s="793"/>
      <c r="F11" s="794"/>
      <c r="G11" s="795"/>
      <c r="H11" s="796"/>
      <c r="I11" s="796"/>
      <c r="J11" s="793"/>
      <c r="K11" s="797" t="s">
        <v>24</v>
      </c>
      <c r="L11" s="793"/>
      <c r="M11" s="793"/>
      <c r="N11" s="798"/>
      <c r="O11" s="793"/>
      <c r="P11" s="793"/>
      <c r="Q11" s="793"/>
      <c r="R11" s="799"/>
      <c r="S11" s="799"/>
      <c r="T11" s="800"/>
      <c r="U11" s="796"/>
      <c r="V11" s="796"/>
      <c r="W11" s="796"/>
      <c r="X11" s="796"/>
      <c r="Y11" s="801"/>
      <c r="Z11" s="802"/>
      <c r="AA11" s="803"/>
    </row>
    <row r="12" spans="1:27" ht="15">
      <c r="A12" s="804"/>
      <c r="B12" s="805"/>
      <c r="C12" s="806"/>
      <c r="D12" s="804"/>
      <c r="E12" s="807"/>
      <c r="F12" s="807"/>
      <c r="G12" s="807"/>
      <c r="H12" s="807"/>
      <c r="I12" s="807"/>
      <c r="J12" s="807"/>
      <c r="K12" s="808"/>
      <c r="L12" s="807"/>
      <c r="M12" s="807"/>
      <c r="N12" s="809"/>
      <c r="O12" s="810"/>
      <c r="P12" s="807"/>
      <c r="Q12" s="807"/>
      <c r="R12" s="811"/>
      <c r="S12" s="808"/>
      <c r="T12" s="804"/>
      <c r="U12" s="807"/>
      <c r="V12" s="807"/>
      <c r="W12" s="807"/>
      <c r="X12" s="807"/>
      <c r="Y12" s="808"/>
      <c r="Z12" s="812"/>
      <c r="AA12" s="813"/>
    </row>
    <row r="13" spans="1:27" ht="28.5">
      <c r="A13" s="814">
        <v>1000</v>
      </c>
      <c r="B13" s="815"/>
      <c r="C13" s="816" t="s">
        <v>80</v>
      </c>
      <c r="D13" s="817"/>
      <c r="E13" s="818"/>
      <c r="F13" s="819"/>
      <c r="G13" s="820"/>
      <c r="H13" s="821"/>
      <c r="I13" s="821"/>
      <c r="J13" s="822"/>
      <c r="K13" s="822"/>
      <c r="L13" s="817"/>
      <c r="M13" s="822"/>
      <c r="N13" s="823" t="s">
        <v>81</v>
      </c>
      <c r="O13" s="824"/>
      <c r="P13" s="817"/>
      <c r="Q13" s="825"/>
      <c r="R13" s="826" t="s">
        <v>81</v>
      </c>
      <c r="S13" s="827"/>
      <c r="T13" s="828" t="s">
        <v>81</v>
      </c>
      <c r="U13" s="829"/>
      <c r="V13" s="821"/>
      <c r="W13" s="821"/>
      <c r="X13" s="829"/>
      <c r="Y13" s="830"/>
      <c r="Z13" s="831"/>
      <c r="AA13" s="832"/>
    </row>
    <row r="14" spans="1:27" ht="15">
      <c r="A14" s="804"/>
      <c r="B14" s="805"/>
      <c r="C14" s="804"/>
      <c r="D14" s="833"/>
      <c r="E14" s="834"/>
      <c r="F14" s="835"/>
      <c r="G14" s="807"/>
      <c r="H14" s="836"/>
      <c r="I14" s="836"/>
      <c r="J14" s="837"/>
      <c r="K14" s="808"/>
      <c r="L14" s="804"/>
      <c r="M14" s="837"/>
      <c r="N14" s="809" t="s">
        <v>81</v>
      </c>
      <c r="O14" s="838"/>
      <c r="P14" s="807"/>
      <c r="Q14" s="839"/>
      <c r="R14" s="826" t="s">
        <v>81</v>
      </c>
      <c r="S14" s="811"/>
      <c r="T14" s="840" t="s">
        <v>81</v>
      </c>
      <c r="U14" s="841"/>
      <c r="V14" s="836"/>
      <c r="W14" s="836"/>
      <c r="X14" s="841"/>
      <c r="Y14" s="842"/>
      <c r="Z14" s="843"/>
      <c r="AA14" s="844"/>
    </row>
    <row r="15" spans="1:27" ht="45">
      <c r="A15" s="845">
        <v>1001</v>
      </c>
      <c r="B15" s="846"/>
      <c r="C15" s="846" t="s">
        <v>1050</v>
      </c>
      <c r="D15" s="847">
        <v>33</v>
      </c>
      <c r="E15" s="848">
        <v>40000</v>
      </c>
      <c r="F15" s="849">
        <v>24</v>
      </c>
      <c r="G15" s="850"/>
      <c r="H15" s="851">
        <v>22</v>
      </c>
      <c r="I15" s="851">
        <v>29</v>
      </c>
      <c r="J15" s="852">
        <v>300</v>
      </c>
      <c r="K15" s="853">
        <v>40</v>
      </c>
      <c r="L15" s="854">
        <v>15</v>
      </c>
      <c r="M15" s="855">
        <v>10000</v>
      </c>
      <c r="N15" s="856">
        <v>0.25</v>
      </c>
      <c r="O15" s="857">
        <v>0.85</v>
      </c>
      <c r="P15" s="854">
        <v>48</v>
      </c>
      <c r="Q15" s="839">
        <v>0.04</v>
      </c>
      <c r="R15" s="826">
        <v>3203.5</v>
      </c>
      <c r="S15" s="858">
        <v>624</v>
      </c>
      <c r="T15" s="859">
        <v>3884</v>
      </c>
      <c r="U15" s="841">
        <v>14.965</v>
      </c>
      <c r="V15" s="851">
        <v>3.4</v>
      </c>
      <c r="W15" s="851">
        <v>5.8212000000000002</v>
      </c>
      <c r="X15" s="841">
        <v>1.1200000000000001</v>
      </c>
      <c r="Y15" s="860">
        <v>9.2211999999999996</v>
      </c>
      <c r="Z15" s="861">
        <v>24.384653333333336</v>
      </c>
      <c r="AA15" s="862"/>
    </row>
    <row r="16" spans="1:27" ht="45">
      <c r="A16" s="863">
        <v>1002</v>
      </c>
      <c r="B16" s="864"/>
      <c r="C16" s="864" t="s">
        <v>1051</v>
      </c>
      <c r="D16" s="865">
        <v>41</v>
      </c>
      <c r="E16" s="834">
        <v>52000</v>
      </c>
      <c r="F16" s="866">
        <v>30</v>
      </c>
      <c r="G16" s="867"/>
      <c r="H16" s="836">
        <v>27</v>
      </c>
      <c r="I16" s="836">
        <v>36</v>
      </c>
      <c r="J16" s="837">
        <v>300</v>
      </c>
      <c r="K16" s="782">
        <v>40</v>
      </c>
      <c r="L16" s="868">
        <v>15</v>
      </c>
      <c r="M16" s="869">
        <v>10000</v>
      </c>
      <c r="N16" s="809">
        <v>0.25</v>
      </c>
      <c r="O16" s="870">
        <v>0.8</v>
      </c>
      <c r="P16" s="868">
        <v>53</v>
      </c>
      <c r="Q16" s="839">
        <v>0.04</v>
      </c>
      <c r="R16" s="826">
        <v>4097.5</v>
      </c>
      <c r="S16" s="811">
        <v>689</v>
      </c>
      <c r="T16" s="840">
        <v>4783</v>
      </c>
      <c r="U16" s="841">
        <v>18.274999999999999</v>
      </c>
      <c r="V16" s="836">
        <v>4.16</v>
      </c>
      <c r="W16" s="836">
        <v>7.2324000000000002</v>
      </c>
      <c r="X16" s="841">
        <v>1.1200000000000001</v>
      </c>
      <c r="Y16" s="842">
        <v>11.3924</v>
      </c>
      <c r="Z16" s="871">
        <v>30.06930666666667</v>
      </c>
      <c r="AA16" s="872"/>
    </row>
    <row r="17" spans="1:27" ht="45">
      <c r="A17" s="845">
        <v>1003</v>
      </c>
      <c r="B17" s="846"/>
      <c r="C17" s="846" t="s">
        <v>1052</v>
      </c>
      <c r="D17" s="847">
        <v>50</v>
      </c>
      <c r="E17" s="848">
        <v>63000</v>
      </c>
      <c r="F17" s="849">
        <v>32</v>
      </c>
      <c r="G17" s="850"/>
      <c r="H17" s="851">
        <v>29</v>
      </c>
      <c r="I17" s="851">
        <v>38</v>
      </c>
      <c r="J17" s="852">
        <v>350</v>
      </c>
      <c r="K17" s="853">
        <v>40</v>
      </c>
      <c r="L17" s="854">
        <v>15</v>
      </c>
      <c r="M17" s="855">
        <v>10000</v>
      </c>
      <c r="N17" s="856">
        <v>0.25</v>
      </c>
      <c r="O17" s="857">
        <v>0.7</v>
      </c>
      <c r="P17" s="854">
        <v>60</v>
      </c>
      <c r="Q17" s="839">
        <v>0.04</v>
      </c>
      <c r="R17" s="826">
        <v>4842.5</v>
      </c>
      <c r="S17" s="858">
        <v>780</v>
      </c>
      <c r="T17" s="859">
        <v>5638.5</v>
      </c>
      <c r="U17" s="841">
        <v>18.149999999999999</v>
      </c>
      <c r="V17" s="851">
        <v>4.4099999999999993</v>
      </c>
      <c r="W17" s="851">
        <v>8.82</v>
      </c>
      <c r="X17" s="841">
        <v>1.1200000000000001</v>
      </c>
      <c r="Y17" s="860">
        <v>13.23</v>
      </c>
      <c r="Z17" s="861">
        <v>32.274000000000001</v>
      </c>
      <c r="AA17" s="862"/>
    </row>
    <row r="18" spans="1:27" ht="45">
      <c r="A18" s="863">
        <v>1004</v>
      </c>
      <c r="B18" s="864"/>
      <c r="C18" s="864" t="s">
        <v>1053</v>
      </c>
      <c r="D18" s="865">
        <v>60</v>
      </c>
      <c r="E18" s="834">
        <v>74000</v>
      </c>
      <c r="F18" s="866">
        <v>36</v>
      </c>
      <c r="G18" s="867"/>
      <c r="H18" s="836">
        <v>32</v>
      </c>
      <c r="I18" s="836">
        <v>43</v>
      </c>
      <c r="J18" s="837">
        <v>400</v>
      </c>
      <c r="K18" s="782">
        <v>40</v>
      </c>
      <c r="L18" s="868">
        <v>15</v>
      </c>
      <c r="M18" s="869">
        <v>10000</v>
      </c>
      <c r="N18" s="809">
        <v>0.1</v>
      </c>
      <c r="O18" s="870">
        <v>0.6</v>
      </c>
      <c r="P18" s="868">
        <v>65</v>
      </c>
      <c r="Q18" s="839">
        <v>0.04</v>
      </c>
      <c r="R18" s="826">
        <v>6344.8</v>
      </c>
      <c r="S18" s="811">
        <v>845</v>
      </c>
      <c r="T18" s="840">
        <v>7097</v>
      </c>
      <c r="U18" s="841">
        <v>19.884499999999999</v>
      </c>
      <c r="V18" s="836">
        <v>4.4400000000000004</v>
      </c>
      <c r="W18" s="836">
        <v>10.584</v>
      </c>
      <c r="X18" s="841">
        <v>1.1200000000000001</v>
      </c>
      <c r="Y18" s="842">
        <v>15.024000000000001</v>
      </c>
      <c r="Z18" s="871">
        <v>36.043150000000004</v>
      </c>
      <c r="AA18" s="872"/>
    </row>
    <row r="19" spans="1:27" ht="45">
      <c r="A19" s="845">
        <v>1005</v>
      </c>
      <c r="B19" s="846"/>
      <c r="C19" s="846" t="s">
        <v>1054</v>
      </c>
      <c r="D19" s="847">
        <v>70</v>
      </c>
      <c r="E19" s="848">
        <v>90000</v>
      </c>
      <c r="F19" s="849">
        <v>40</v>
      </c>
      <c r="G19" s="850"/>
      <c r="H19" s="851">
        <v>35</v>
      </c>
      <c r="I19" s="851">
        <v>46</v>
      </c>
      <c r="J19" s="852">
        <v>450</v>
      </c>
      <c r="K19" s="853">
        <v>40</v>
      </c>
      <c r="L19" s="854">
        <v>15</v>
      </c>
      <c r="M19" s="855">
        <v>10000</v>
      </c>
      <c r="N19" s="856">
        <v>0.1</v>
      </c>
      <c r="O19" s="857">
        <v>0.55000000000000004</v>
      </c>
      <c r="P19" s="854">
        <v>70</v>
      </c>
      <c r="Q19" s="839">
        <v>0.04</v>
      </c>
      <c r="R19" s="826">
        <v>7498.4</v>
      </c>
      <c r="S19" s="858">
        <v>910</v>
      </c>
      <c r="T19" s="859">
        <v>8410</v>
      </c>
      <c r="U19" s="841">
        <v>20.467555555555556</v>
      </c>
      <c r="V19" s="851">
        <v>4.95</v>
      </c>
      <c r="W19" s="851">
        <v>12.348000000000001</v>
      </c>
      <c r="X19" s="841">
        <v>1.1200000000000001</v>
      </c>
      <c r="Y19" s="860">
        <v>17.298000000000002</v>
      </c>
      <c r="Z19" s="861">
        <v>39.585577777777786</v>
      </c>
      <c r="AA19" s="862"/>
    </row>
    <row r="20" spans="1:27" ht="45">
      <c r="A20" s="863">
        <v>1006</v>
      </c>
      <c r="B20" s="864"/>
      <c r="C20" s="864" t="s">
        <v>1055</v>
      </c>
      <c r="D20" s="865">
        <v>82</v>
      </c>
      <c r="E20" s="834">
        <v>110000</v>
      </c>
      <c r="F20" s="866">
        <v>44</v>
      </c>
      <c r="G20" s="867"/>
      <c r="H20" s="836">
        <v>39</v>
      </c>
      <c r="I20" s="836">
        <v>51</v>
      </c>
      <c r="J20" s="837">
        <v>500</v>
      </c>
      <c r="K20" s="782">
        <v>40</v>
      </c>
      <c r="L20" s="868">
        <v>15</v>
      </c>
      <c r="M20" s="869">
        <v>10000</v>
      </c>
      <c r="N20" s="809">
        <v>0.1</v>
      </c>
      <c r="O20" s="870">
        <v>0.45</v>
      </c>
      <c r="P20" s="868">
        <v>82</v>
      </c>
      <c r="Q20" s="839">
        <v>0.05</v>
      </c>
      <c r="R20" s="826">
        <v>9228.7999999999993</v>
      </c>
      <c r="S20" s="811">
        <v>1066</v>
      </c>
      <c r="T20" s="840">
        <v>10126</v>
      </c>
      <c r="U20" s="841">
        <v>22.325599999999998</v>
      </c>
      <c r="V20" s="836">
        <v>4.95</v>
      </c>
      <c r="W20" s="836">
        <v>14.4648</v>
      </c>
      <c r="X20" s="841">
        <v>1.4000000000000001</v>
      </c>
      <c r="Y20" s="842">
        <v>19.4148</v>
      </c>
      <c r="Z20" s="871">
        <v>43.633479999999999</v>
      </c>
      <c r="AA20" s="872"/>
    </row>
    <row r="21" spans="1:27" ht="45">
      <c r="A21" s="845">
        <v>1010</v>
      </c>
      <c r="B21" s="846" t="s">
        <v>1056</v>
      </c>
      <c r="C21" s="846" t="s">
        <v>1057</v>
      </c>
      <c r="D21" s="847">
        <v>97</v>
      </c>
      <c r="E21" s="848">
        <v>139000</v>
      </c>
      <c r="F21" s="849">
        <v>53</v>
      </c>
      <c r="G21" s="850"/>
      <c r="H21" s="851">
        <v>48</v>
      </c>
      <c r="I21" s="851">
        <v>62</v>
      </c>
      <c r="J21" s="852">
        <v>500</v>
      </c>
      <c r="K21" s="853">
        <v>40</v>
      </c>
      <c r="L21" s="854">
        <v>15</v>
      </c>
      <c r="M21" s="855">
        <v>10000</v>
      </c>
      <c r="N21" s="856">
        <v>0.1</v>
      </c>
      <c r="O21" s="857">
        <v>0.45</v>
      </c>
      <c r="P21" s="854">
        <v>85</v>
      </c>
      <c r="Q21" s="839">
        <v>0.05</v>
      </c>
      <c r="R21" s="826">
        <v>10464.799999999999</v>
      </c>
      <c r="S21" s="858">
        <v>1105</v>
      </c>
      <c r="T21" s="859">
        <v>12427</v>
      </c>
      <c r="U21" s="841">
        <v>24.947599999999998</v>
      </c>
      <c r="V21" s="851">
        <v>6.2549999999999999</v>
      </c>
      <c r="W21" s="851">
        <v>17.110800000000001</v>
      </c>
      <c r="X21" s="841">
        <v>1.4000000000000001</v>
      </c>
      <c r="Y21" s="860">
        <v>23.3658</v>
      </c>
      <c r="Z21" s="861">
        <v>53.041780000000003</v>
      </c>
      <c r="AA21" s="862"/>
    </row>
    <row r="22" spans="1:27" ht="45">
      <c r="A22" s="863">
        <v>1011</v>
      </c>
      <c r="B22" s="864" t="s">
        <v>1056</v>
      </c>
      <c r="C22" s="864" t="s">
        <v>84</v>
      </c>
      <c r="D22" s="865">
        <v>115</v>
      </c>
      <c r="E22" s="834">
        <v>163000</v>
      </c>
      <c r="F22" s="866">
        <v>59</v>
      </c>
      <c r="G22" s="867"/>
      <c r="H22" s="836"/>
      <c r="I22" s="836">
        <v>69</v>
      </c>
      <c r="J22" s="837">
        <v>550</v>
      </c>
      <c r="K22" s="782">
        <v>40</v>
      </c>
      <c r="L22" s="868">
        <v>15</v>
      </c>
      <c r="M22" s="869">
        <v>10000</v>
      </c>
      <c r="N22" s="809">
        <v>0.1</v>
      </c>
      <c r="O22" s="870">
        <v>0.45</v>
      </c>
      <c r="P22" s="868">
        <v>87</v>
      </c>
      <c r="Q22" s="839">
        <v>0.05</v>
      </c>
      <c r="R22" s="826">
        <v>12112.8</v>
      </c>
      <c r="S22" s="811">
        <v>1131</v>
      </c>
      <c r="T22" s="840">
        <v>14325</v>
      </c>
      <c r="U22" s="841">
        <v>25.803272727272727</v>
      </c>
      <c r="V22" s="836">
        <v>7.3350000000000009</v>
      </c>
      <c r="W22" s="836">
        <v>20.286000000000001</v>
      </c>
      <c r="X22" s="841">
        <v>1.4000000000000001</v>
      </c>
      <c r="Y22" s="842">
        <v>27.621000000000002</v>
      </c>
      <c r="Z22" s="871">
        <v>59.033100000000012</v>
      </c>
      <c r="AA22" s="872"/>
    </row>
    <row r="23" spans="1:27" ht="45">
      <c r="A23" s="845">
        <v>1012</v>
      </c>
      <c r="B23" s="846" t="s">
        <v>1056</v>
      </c>
      <c r="C23" s="846" t="s">
        <v>85</v>
      </c>
      <c r="D23" s="847">
        <v>137</v>
      </c>
      <c r="E23" s="848">
        <v>188000</v>
      </c>
      <c r="F23" s="849">
        <v>69</v>
      </c>
      <c r="G23" s="850"/>
      <c r="H23" s="851"/>
      <c r="I23" s="851">
        <v>80</v>
      </c>
      <c r="J23" s="852">
        <v>550</v>
      </c>
      <c r="K23" s="853">
        <v>40</v>
      </c>
      <c r="L23" s="854">
        <v>15</v>
      </c>
      <c r="M23" s="855">
        <v>10000</v>
      </c>
      <c r="N23" s="856">
        <v>0.1</v>
      </c>
      <c r="O23" s="857">
        <v>0.45</v>
      </c>
      <c r="P23" s="854">
        <v>95</v>
      </c>
      <c r="Q23" s="839">
        <v>0.05</v>
      </c>
      <c r="R23" s="826">
        <v>14749.6</v>
      </c>
      <c r="S23" s="858">
        <v>1235</v>
      </c>
      <c r="T23" s="859">
        <v>16379</v>
      </c>
      <c r="U23" s="841">
        <v>30.931999999999999</v>
      </c>
      <c r="V23" s="851">
        <v>8.4600000000000009</v>
      </c>
      <c r="W23" s="851">
        <v>24.166800000000002</v>
      </c>
      <c r="X23" s="841">
        <v>1.4000000000000001</v>
      </c>
      <c r="Y23" s="860">
        <v>32.626800000000003</v>
      </c>
      <c r="Z23" s="861">
        <v>68.647480000000016</v>
      </c>
      <c r="AA23" s="862"/>
    </row>
    <row r="24" spans="1:27" ht="45">
      <c r="A24" s="863">
        <v>1013</v>
      </c>
      <c r="B24" s="864" t="s">
        <v>1056</v>
      </c>
      <c r="C24" s="864" t="s">
        <v>86</v>
      </c>
      <c r="D24" s="865">
        <v>175</v>
      </c>
      <c r="E24" s="834">
        <v>244000</v>
      </c>
      <c r="F24" s="866">
        <v>87</v>
      </c>
      <c r="G24" s="867"/>
      <c r="H24" s="836"/>
      <c r="I24" s="836">
        <v>100</v>
      </c>
      <c r="J24" s="837">
        <v>600</v>
      </c>
      <c r="K24" s="782">
        <v>40</v>
      </c>
      <c r="L24" s="868">
        <v>15</v>
      </c>
      <c r="M24" s="869">
        <v>10000</v>
      </c>
      <c r="N24" s="809">
        <v>0</v>
      </c>
      <c r="O24" s="870">
        <v>0.45</v>
      </c>
      <c r="P24" s="868">
        <v>105</v>
      </c>
      <c r="Q24" s="839">
        <v>0.05</v>
      </c>
      <c r="R24" s="826">
        <v>20338.666666666664</v>
      </c>
      <c r="S24" s="811">
        <v>1365</v>
      </c>
      <c r="T24" s="840">
        <v>22259.666666666664</v>
      </c>
      <c r="U24" s="841">
        <v>38.096111111111107</v>
      </c>
      <c r="V24" s="836">
        <v>10.98</v>
      </c>
      <c r="W24" s="836">
        <v>30.87</v>
      </c>
      <c r="X24" s="841">
        <v>1.4000000000000001</v>
      </c>
      <c r="Y24" s="842">
        <v>41.85</v>
      </c>
      <c r="Z24" s="871">
        <v>86.844388888888886</v>
      </c>
      <c r="AA24" s="872"/>
    </row>
    <row r="25" spans="1:27" ht="45">
      <c r="A25" s="845">
        <v>1014</v>
      </c>
      <c r="B25" s="846" t="s">
        <v>1056</v>
      </c>
      <c r="C25" s="846" t="s">
        <v>87</v>
      </c>
      <c r="D25" s="847">
        <v>225</v>
      </c>
      <c r="E25" s="848">
        <v>306000</v>
      </c>
      <c r="F25" s="849">
        <v>109</v>
      </c>
      <c r="G25" s="850"/>
      <c r="H25" s="851"/>
      <c r="I25" s="851">
        <v>126</v>
      </c>
      <c r="J25" s="852">
        <v>600</v>
      </c>
      <c r="K25" s="853">
        <v>40</v>
      </c>
      <c r="L25" s="854">
        <v>15</v>
      </c>
      <c r="M25" s="855">
        <v>10000</v>
      </c>
      <c r="N25" s="856">
        <v>0</v>
      </c>
      <c r="O25" s="857">
        <v>0.45</v>
      </c>
      <c r="P25" s="854">
        <v>105</v>
      </c>
      <c r="Q25" s="839">
        <v>0.05</v>
      </c>
      <c r="R25" s="826">
        <v>26300</v>
      </c>
      <c r="S25" s="858">
        <v>1365</v>
      </c>
      <c r="T25" s="859">
        <v>27447</v>
      </c>
      <c r="U25" s="841">
        <v>48.258333333333333</v>
      </c>
      <c r="V25" s="851">
        <v>13.770000000000001</v>
      </c>
      <c r="W25" s="851">
        <v>39.69</v>
      </c>
      <c r="X25" s="841">
        <v>1.4000000000000001</v>
      </c>
      <c r="Y25" s="860">
        <v>53.46</v>
      </c>
      <c r="Z25" s="861">
        <v>109.1255</v>
      </c>
      <c r="AA25" s="862"/>
    </row>
    <row r="26" spans="1:27" ht="15">
      <c r="A26" s="863"/>
      <c r="B26" s="864"/>
      <c r="C26" s="864"/>
      <c r="D26" s="865"/>
      <c r="E26" s="834"/>
      <c r="F26" s="873"/>
      <c r="G26" s="867"/>
      <c r="H26" s="836"/>
      <c r="I26" s="836"/>
      <c r="J26" s="837"/>
      <c r="K26" s="782"/>
      <c r="L26" s="868"/>
      <c r="M26" s="869"/>
      <c r="N26" s="809"/>
      <c r="O26" s="870" t="s">
        <v>81</v>
      </c>
      <c r="P26" s="868"/>
      <c r="Q26" s="839"/>
      <c r="R26" s="826"/>
      <c r="S26" s="811"/>
      <c r="T26" s="840" t="s">
        <v>81</v>
      </c>
      <c r="U26" s="841"/>
      <c r="V26" s="836"/>
      <c r="W26" s="836"/>
      <c r="X26" s="841"/>
      <c r="Y26" s="842" t="s">
        <v>81</v>
      </c>
      <c r="Z26" s="871"/>
      <c r="AA26" s="872"/>
    </row>
    <row r="27" spans="1:27" ht="57">
      <c r="A27" s="814">
        <v>1020</v>
      </c>
      <c r="B27" s="815"/>
      <c r="C27" s="816" t="s">
        <v>88</v>
      </c>
      <c r="D27" s="817"/>
      <c r="E27" s="818"/>
      <c r="F27" s="819"/>
      <c r="G27" s="820"/>
      <c r="H27" s="821"/>
      <c r="I27" s="821"/>
      <c r="J27" s="822"/>
      <c r="K27" s="822"/>
      <c r="L27" s="817"/>
      <c r="M27" s="822"/>
      <c r="N27" s="823" t="s">
        <v>81</v>
      </c>
      <c r="O27" s="874" t="s">
        <v>81</v>
      </c>
      <c r="P27" s="817"/>
      <c r="Q27" s="825"/>
      <c r="R27" s="826" t="s">
        <v>81</v>
      </c>
      <c r="S27" s="827"/>
      <c r="T27" s="828" t="s">
        <v>81</v>
      </c>
      <c r="U27" s="829"/>
      <c r="V27" s="821"/>
      <c r="W27" s="821"/>
      <c r="X27" s="829"/>
      <c r="Y27" s="875" t="s">
        <v>81</v>
      </c>
      <c r="Z27" s="831"/>
      <c r="AA27" s="832"/>
    </row>
    <row r="28" spans="1:27" ht="15">
      <c r="A28" s="804"/>
      <c r="B28" s="805"/>
      <c r="C28" s="805"/>
      <c r="D28" s="876"/>
      <c r="E28" s="877"/>
      <c r="F28" s="878"/>
      <c r="G28" s="807"/>
      <c r="H28" s="836"/>
      <c r="I28" s="836"/>
      <c r="J28" s="837"/>
      <c r="K28" s="808"/>
      <c r="L28" s="807"/>
      <c r="M28" s="837"/>
      <c r="N28" s="809" t="s">
        <v>81</v>
      </c>
      <c r="O28" s="870" t="s">
        <v>81</v>
      </c>
      <c r="P28" s="808"/>
      <c r="Q28" s="839"/>
      <c r="R28" s="826" t="s">
        <v>81</v>
      </c>
      <c r="S28" s="811"/>
      <c r="T28" s="879" t="s">
        <v>81</v>
      </c>
      <c r="U28" s="841"/>
      <c r="V28" s="880"/>
      <c r="W28" s="880"/>
      <c r="X28" s="841"/>
      <c r="Y28" s="842" t="s">
        <v>81</v>
      </c>
      <c r="Z28" s="881"/>
      <c r="AA28" s="872"/>
    </row>
    <row r="29" spans="1:27" ht="105">
      <c r="A29" s="845">
        <v>1021</v>
      </c>
      <c r="B29" s="846"/>
      <c r="C29" s="846" t="s">
        <v>89</v>
      </c>
      <c r="D29" s="882" t="s">
        <v>24</v>
      </c>
      <c r="E29" s="848">
        <v>2800</v>
      </c>
      <c r="F29" s="883">
        <v>2.7</v>
      </c>
      <c r="G29" s="850"/>
      <c r="H29" s="851">
        <v>2.2999999999999998</v>
      </c>
      <c r="I29" s="851">
        <v>3.3</v>
      </c>
      <c r="J29" s="852">
        <v>150</v>
      </c>
      <c r="K29" s="853" t="s">
        <v>24</v>
      </c>
      <c r="L29" s="854">
        <v>18</v>
      </c>
      <c r="M29" s="855">
        <v>4000</v>
      </c>
      <c r="N29" s="856">
        <v>0</v>
      </c>
      <c r="O29" s="857">
        <v>1.2</v>
      </c>
      <c r="P29" s="854">
        <v>6</v>
      </c>
      <c r="Q29" s="839">
        <v>0.02</v>
      </c>
      <c r="R29" s="826">
        <v>222.01111111111112</v>
      </c>
      <c r="S29" s="858">
        <v>36</v>
      </c>
      <c r="T29" s="859">
        <v>239.15555555555554</v>
      </c>
      <c r="U29" s="841">
        <v>1.798740740740741</v>
      </c>
      <c r="V29" s="851">
        <v>0.84</v>
      </c>
      <c r="W29" s="851"/>
      <c r="X29" s="841">
        <v>0.56000000000000005</v>
      </c>
      <c r="Y29" s="860">
        <v>0.84</v>
      </c>
      <c r="Z29" s="861">
        <v>2.6778074074074074</v>
      </c>
      <c r="AA29" s="862"/>
    </row>
    <row r="30" spans="1:27" ht="105">
      <c r="A30" s="863">
        <v>1022</v>
      </c>
      <c r="B30" s="864"/>
      <c r="C30" s="864" t="s">
        <v>90</v>
      </c>
      <c r="D30" s="833" t="s">
        <v>24</v>
      </c>
      <c r="E30" s="834">
        <v>4400</v>
      </c>
      <c r="F30" s="884">
        <v>3.8</v>
      </c>
      <c r="G30" s="867"/>
      <c r="H30" s="836">
        <v>3.2</v>
      </c>
      <c r="I30" s="836">
        <v>4.7</v>
      </c>
      <c r="J30" s="837">
        <v>150</v>
      </c>
      <c r="K30" s="782" t="s">
        <v>24</v>
      </c>
      <c r="L30" s="868">
        <v>18</v>
      </c>
      <c r="M30" s="869">
        <v>4000</v>
      </c>
      <c r="N30" s="809">
        <v>0</v>
      </c>
      <c r="O30" s="870">
        <v>0.9</v>
      </c>
      <c r="P30" s="868">
        <v>8</v>
      </c>
      <c r="Q30" s="839">
        <v>0.02</v>
      </c>
      <c r="R30" s="826">
        <v>321.53333333333336</v>
      </c>
      <c r="S30" s="811">
        <v>48</v>
      </c>
      <c r="T30" s="840">
        <v>367.24444444444447</v>
      </c>
      <c r="U30" s="841">
        <v>2.572888888888889</v>
      </c>
      <c r="V30" s="836">
        <v>0.9900000000000001</v>
      </c>
      <c r="W30" s="836"/>
      <c r="X30" s="841">
        <v>0.56000000000000005</v>
      </c>
      <c r="Y30" s="842">
        <v>0.9900000000000001</v>
      </c>
      <c r="Z30" s="871">
        <v>3.7821259259259268</v>
      </c>
      <c r="AA30" s="872"/>
    </row>
    <row r="31" spans="1:27" ht="105">
      <c r="A31" s="845">
        <v>1023</v>
      </c>
      <c r="B31" s="846"/>
      <c r="C31" s="846" t="s">
        <v>91</v>
      </c>
      <c r="D31" s="882" t="s">
        <v>24</v>
      </c>
      <c r="E31" s="848">
        <v>3700</v>
      </c>
      <c r="F31" s="883">
        <v>3.3</v>
      </c>
      <c r="G31" s="850"/>
      <c r="H31" s="851">
        <v>2.8</v>
      </c>
      <c r="I31" s="851">
        <v>4</v>
      </c>
      <c r="J31" s="852">
        <v>150</v>
      </c>
      <c r="K31" s="853" t="s">
        <v>24</v>
      </c>
      <c r="L31" s="854">
        <v>18</v>
      </c>
      <c r="M31" s="855">
        <v>4000</v>
      </c>
      <c r="N31" s="856">
        <v>0</v>
      </c>
      <c r="O31" s="857">
        <v>1</v>
      </c>
      <c r="P31" s="854">
        <v>6</v>
      </c>
      <c r="Q31" s="839">
        <v>0.02</v>
      </c>
      <c r="R31" s="826">
        <v>283.25555555555553</v>
      </c>
      <c r="S31" s="858">
        <v>36</v>
      </c>
      <c r="T31" s="859">
        <v>304.45555555555552</v>
      </c>
      <c r="U31" s="841">
        <v>2.2177037037037035</v>
      </c>
      <c r="V31" s="851">
        <v>0.92500000000000004</v>
      </c>
      <c r="W31" s="851"/>
      <c r="X31" s="841">
        <v>0.56000000000000005</v>
      </c>
      <c r="Y31" s="860">
        <v>0.92500000000000004</v>
      </c>
      <c r="Z31" s="861">
        <v>3.2501740740740743</v>
      </c>
      <c r="AA31" s="862"/>
    </row>
    <row r="32" spans="1:27" ht="105">
      <c r="A32" s="863">
        <v>1024</v>
      </c>
      <c r="B32" s="864"/>
      <c r="C32" s="864" t="s">
        <v>92</v>
      </c>
      <c r="D32" s="833" t="s">
        <v>24</v>
      </c>
      <c r="E32" s="834">
        <v>5000</v>
      </c>
      <c r="F32" s="884">
        <v>4.0999999999999996</v>
      </c>
      <c r="G32" s="867"/>
      <c r="H32" s="836">
        <v>3.5</v>
      </c>
      <c r="I32" s="836">
        <v>5.0999999999999996</v>
      </c>
      <c r="J32" s="837">
        <v>150</v>
      </c>
      <c r="K32" s="782" t="s">
        <v>24</v>
      </c>
      <c r="L32" s="868">
        <v>18</v>
      </c>
      <c r="M32" s="869">
        <v>4000</v>
      </c>
      <c r="N32" s="809">
        <v>0</v>
      </c>
      <c r="O32" s="870">
        <v>0.8</v>
      </c>
      <c r="P32" s="868">
        <v>8</v>
      </c>
      <c r="Q32" s="839">
        <v>0.02</v>
      </c>
      <c r="R32" s="826">
        <v>390.43333333333328</v>
      </c>
      <c r="S32" s="811">
        <v>48</v>
      </c>
      <c r="T32" s="840">
        <v>410.77777777777777</v>
      </c>
      <c r="U32" s="841">
        <v>3.0442222222222219</v>
      </c>
      <c r="V32" s="836">
        <v>1</v>
      </c>
      <c r="W32" s="836"/>
      <c r="X32" s="841">
        <v>0.56000000000000005</v>
      </c>
      <c r="Y32" s="842">
        <v>1</v>
      </c>
      <c r="Z32" s="871">
        <v>4.1123703703703702</v>
      </c>
      <c r="AA32" s="872"/>
    </row>
    <row r="33" spans="1:27" ht="45">
      <c r="A33" s="845">
        <v>1025</v>
      </c>
      <c r="B33" s="846"/>
      <c r="C33" s="846" t="s">
        <v>93</v>
      </c>
      <c r="D33" s="882" t="s">
        <v>24</v>
      </c>
      <c r="E33" s="848">
        <v>9100</v>
      </c>
      <c r="F33" s="883">
        <v>2.5</v>
      </c>
      <c r="G33" s="850"/>
      <c r="H33" s="851">
        <v>2.2000000000000002</v>
      </c>
      <c r="I33" s="851">
        <v>3.1</v>
      </c>
      <c r="J33" s="852">
        <v>400</v>
      </c>
      <c r="K33" s="853" t="s">
        <v>24</v>
      </c>
      <c r="L33" s="854">
        <v>18</v>
      </c>
      <c r="M33" s="855">
        <v>10000</v>
      </c>
      <c r="N33" s="856">
        <v>0.1</v>
      </c>
      <c r="O33" s="857">
        <v>0.8</v>
      </c>
      <c r="P33" s="854">
        <v>1</v>
      </c>
      <c r="Q33" s="839">
        <v>0</v>
      </c>
      <c r="R33" s="826">
        <v>695.04</v>
      </c>
      <c r="S33" s="858">
        <v>6</v>
      </c>
      <c r="T33" s="859">
        <v>624.79999999999995</v>
      </c>
      <c r="U33" s="841">
        <v>1.8030999999999999</v>
      </c>
      <c r="V33" s="851">
        <v>0.72800000000000009</v>
      </c>
      <c r="W33" s="851"/>
      <c r="X33" s="841">
        <v>0</v>
      </c>
      <c r="Y33" s="860">
        <v>0.72800000000000009</v>
      </c>
      <c r="Z33" s="861">
        <v>2.5190000000000001</v>
      </c>
      <c r="AA33" s="862"/>
    </row>
    <row r="34" spans="1:27" ht="15">
      <c r="A34" s="804"/>
      <c r="B34" s="805"/>
      <c r="C34" s="805"/>
      <c r="D34" s="876"/>
      <c r="E34" s="877"/>
      <c r="F34" s="878"/>
      <c r="G34" s="807"/>
      <c r="H34" s="836"/>
      <c r="I34" s="836"/>
      <c r="J34" s="837"/>
      <c r="K34" s="808"/>
      <c r="L34" s="807"/>
      <c r="M34" s="837"/>
      <c r="N34" s="809" t="s">
        <v>81</v>
      </c>
      <c r="O34" s="870" t="s">
        <v>81</v>
      </c>
      <c r="P34" s="808"/>
      <c r="Q34" s="839"/>
      <c r="R34" s="826" t="s">
        <v>81</v>
      </c>
      <c r="S34" s="811"/>
      <c r="T34" s="879" t="s">
        <v>81</v>
      </c>
      <c r="U34" s="841"/>
      <c r="V34" s="880"/>
      <c r="W34" s="880"/>
      <c r="X34" s="841"/>
      <c r="Y34" s="842" t="s">
        <v>81</v>
      </c>
      <c r="Z34" s="881"/>
      <c r="AA34" s="872"/>
    </row>
    <row r="35" spans="1:27" ht="57">
      <c r="A35" s="814">
        <v>1030</v>
      </c>
      <c r="B35" s="815" t="s">
        <v>1056</v>
      </c>
      <c r="C35" s="816" t="s">
        <v>94</v>
      </c>
      <c r="D35" s="817"/>
      <c r="E35" s="818"/>
      <c r="F35" s="819"/>
      <c r="G35" s="820"/>
      <c r="H35" s="821"/>
      <c r="I35" s="821"/>
      <c r="J35" s="822"/>
      <c r="K35" s="822"/>
      <c r="L35" s="817"/>
      <c r="M35" s="822"/>
      <c r="N35" s="823" t="s">
        <v>81</v>
      </c>
      <c r="O35" s="874" t="s">
        <v>81</v>
      </c>
      <c r="P35" s="817"/>
      <c r="Q35" s="825"/>
      <c r="R35" s="826" t="s">
        <v>81</v>
      </c>
      <c r="S35" s="827"/>
      <c r="T35" s="828" t="s">
        <v>81</v>
      </c>
      <c r="U35" s="829"/>
      <c r="V35" s="821"/>
      <c r="W35" s="821"/>
      <c r="X35" s="829"/>
      <c r="Y35" s="875" t="s">
        <v>81</v>
      </c>
      <c r="Z35" s="831"/>
      <c r="AA35" s="832"/>
    </row>
    <row r="36" spans="1:27" ht="15">
      <c r="A36" s="804"/>
      <c r="B36" s="805"/>
      <c r="C36" s="804"/>
      <c r="D36" s="833"/>
      <c r="E36" s="834"/>
      <c r="F36" s="835"/>
      <c r="G36" s="804"/>
      <c r="H36" s="836"/>
      <c r="I36" s="836"/>
      <c r="J36" s="837"/>
      <c r="K36" s="807"/>
      <c r="L36" s="804"/>
      <c r="M36" s="837"/>
      <c r="N36" s="809" t="s">
        <v>81</v>
      </c>
      <c r="O36" s="870" t="s">
        <v>81</v>
      </c>
      <c r="P36" s="807"/>
      <c r="Q36" s="839"/>
      <c r="R36" s="826" t="s">
        <v>81</v>
      </c>
      <c r="S36" s="811"/>
      <c r="T36" s="840" t="s">
        <v>81</v>
      </c>
      <c r="U36" s="841"/>
      <c r="V36" s="836"/>
      <c r="W36" s="836"/>
      <c r="X36" s="841"/>
      <c r="Y36" s="842" t="s">
        <v>81</v>
      </c>
      <c r="Z36" s="871"/>
      <c r="AA36" s="872"/>
    </row>
    <row r="37" spans="1:27" ht="45">
      <c r="A37" s="845">
        <v>1032</v>
      </c>
      <c r="B37" s="846" t="s">
        <v>1056</v>
      </c>
      <c r="C37" s="885" t="s">
        <v>95</v>
      </c>
      <c r="D37" s="847">
        <v>90</v>
      </c>
      <c r="E37" s="848">
        <v>274000</v>
      </c>
      <c r="F37" s="849">
        <v>86</v>
      </c>
      <c r="G37" s="850"/>
      <c r="H37" s="851"/>
      <c r="I37" s="851">
        <v>101</v>
      </c>
      <c r="J37" s="852">
        <v>600</v>
      </c>
      <c r="K37" s="853">
        <v>50</v>
      </c>
      <c r="L37" s="854">
        <v>15</v>
      </c>
      <c r="M37" s="855">
        <v>10000</v>
      </c>
      <c r="N37" s="856">
        <v>0</v>
      </c>
      <c r="O37" s="857">
        <v>0.65</v>
      </c>
      <c r="P37" s="854">
        <v>70</v>
      </c>
      <c r="Q37" s="839">
        <v>0.05</v>
      </c>
      <c r="R37" s="826">
        <v>22793.333333333332</v>
      </c>
      <c r="S37" s="858">
        <v>910</v>
      </c>
      <c r="T37" s="859">
        <v>24314.666666666668</v>
      </c>
      <c r="U37" s="841">
        <v>41.405555555555551</v>
      </c>
      <c r="V37" s="851">
        <v>17.809999999999999</v>
      </c>
      <c r="W37" s="851">
        <v>19.844999999999999</v>
      </c>
      <c r="X37" s="841">
        <v>1.4000000000000001</v>
      </c>
      <c r="Y37" s="860">
        <v>37.655000000000001</v>
      </c>
      <c r="Z37" s="861">
        <v>85.997388888888892</v>
      </c>
      <c r="AA37" s="862"/>
    </row>
    <row r="38" spans="1:27" ht="15">
      <c r="A38" s="804"/>
      <c r="B38" s="805"/>
      <c r="C38" s="804"/>
      <c r="D38" s="833"/>
      <c r="E38" s="834"/>
      <c r="F38" s="835"/>
      <c r="G38" s="804"/>
      <c r="H38" s="836"/>
      <c r="I38" s="836"/>
      <c r="J38" s="837"/>
      <c r="K38" s="807"/>
      <c r="L38" s="804"/>
      <c r="M38" s="837"/>
      <c r="N38" s="809" t="s">
        <v>81</v>
      </c>
      <c r="O38" s="870" t="s">
        <v>81</v>
      </c>
      <c r="P38" s="807"/>
      <c r="Q38" s="839"/>
      <c r="R38" s="826" t="s">
        <v>81</v>
      </c>
      <c r="S38" s="811"/>
      <c r="T38" s="840" t="s">
        <v>81</v>
      </c>
      <c r="U38" s="841"/>
      <c r="V38" s="836"/>
      <c r="W38" s="836"/>
      <c r="X38" s="841"/>
      <c r="Y38" s="842" t="s">
        <v>81</v>
      </c>
      <c r="Z38" s="871"/>
      <c r="AA38" s="872"/>
    </row>
    <row r="39" spans="1:27" ht="57">
      <c r="A39" s="814">
        <v>1040</v>
      </c>
      <c r="B39" s="815"/>
      <c r="C39" s="816" t="s">
        <v>96</v>
      </c>
      <c r="D39" s="817"/>
      <c r="E39" s="818"/>
      <c r="F39" s="819"/>
      <c r="G39" s="820"/>
      <c r="H39" s="821"/>
      <c r="I39" s="821"/>
      <c r="J39" s="822"/>
      <c r="K39" s="822"/>
      <c r="L39" s="817"/>
      <c r="M39" s="822"/>
      <c r="N39" s="823" t="s">
        <v>81</v>
      </c>
      <c r="O39" s="874" t="s">
        <v>81</v>
      </c>
      <c r="P39" s="817"/>
      <c r="Q39" s="825"/>
      <c r="R39" s="826" t="s">
        <v>81</v>
      </c>
      <c r="S39" s="827"/>
      <c r="T39" s="828" t="s">
        <v>81</v>
      </c>
      <c r="U39" s="829"/>
      <c r="V39" s="821"/>
      <c r="W39" s="821"/>
      <c r="X39" s="829"/>
      <c r="Y39" s="875" t="s">
        <v>81</v>
      </c>
      <c r="Z39" s="831"/>
      <c r="AA39" s="832"/>
    </row>
    <row r="40" spans="1:27" ht="15">
      <c r="A40" s="804"/>
      <c r="B40" s="805"/>
      <c r="C40" s="804"/>
      <c r="D40" s="833"/>
      <c r="E40" s="834"/>
      <c r="F40" s="835"/>
      <c r="G40" s="804"/>
      <c r="H40" s="836"/>
      <c r="I40" s="836"/>
      <c r="J40" s="837"/>
      <c r="K40" s="807"/>
      <c r="L40" s="804"/>
      <c r="M40" s="837"/>
      <c r="N40" s="809" t="s">
        <v>81</v>
      </c>
      <c r="O40" s="870" t="s">
        <v>81</v>
      </c>
      <c r="P40" s="807"/>
      <c r="Q40" s="839"/>
      <c r="R40" s="826" t="s">
        <v>81</v>
      </c>
      <c r="S40" s="811"/>
      <c r="T40" s="840" t="s">
        <v>81</v>
      </c>
      <c r="U40" s="841"/>
      <c r="V40" s="836"/>
      <c r="W40" s="836"/>
      <c r="X40" s="841"/>
      <c r="Y40" s="842" t="s">
        <v>81</v>
      </c>
      <c r="Z40" s="871"/>
      <c r="AA40" s="872"/>
    </row>
    <row r="41" spans="1:27" ht="75">
      <c r="A41" s="886">
        <v>1043</v>
      </c>
      <c r="B41" s="846"/>
      <c r="C41" s="846" t="s">
        <v>99</v>
      </c>
      <c r="D41" s="847">
        <v>30</v>
      </c>
      <c r="E41" s="848">
        <v>43000</v>
      </c>
      <c r="F41" s="849">
        <v>32</v>
      </c>
      <c r="G41" s="850"/>
      <c r="H41" s="851">
        <v>28</v>
      </c>
      <c r="I41" s="851">
        <v>39</v>
      </c>
      <c r="J41" s="852">
        <v>200</v>
      </c>
      <c r="K41" s="853">
        <v>40</v>
      </c>
      <c r="L41" s="854">
        <v>15</v>
      </c>
      <c r="M41" s="855">
        <v>10000</v>
      </c>
      <c r="N41" s="856">
        <v>0.25</v>
      </c>
      <c r="O41" s="857">
        <v>1.1499999999999999</v>
      </c>
      <c r="P41" s="854">
        <v>24</v>
      </c>
      <c r="Q41" s="839">
        <v>0.05</v>
      </c>
      <c r="R41" s="826">
        <v>3129</v>
      </c>
      <c r="S41" s="858">
        <v>312</v>
      </c>
      <c r="T41" s="859">
        <v>3780.5</v>
      </c>
      <c r="U41" s="841">
        <v>16.152000000000001</v>
      </c>
      <c r="V41" s="851">
        <v>4.9449999999999994</v>
      </c>
      <c r="W41" s="851">
        <v>5.2919999999999998</v>
      </c>
      <c r="X41" s="841">
        <v>1.4000000000000001</v>
      </c>
      <c r="Y41" s="860">
        <v>10.236999999999998</v>
      </c>
      <c r="Z41" s="861">
        <v>32.053449999999998</v>
      </c>
      <c r="AA41" s="862"/>
    </row>
    <row r="42" spans="1:27" ht="75">
      <c r="A42" s="863">
        <v>1044</v>
      </c>
      <c r="B42" s="864"/>
      <c r="C42" s="864" t="s">
        <v>100</v>
      </c>
      <c r="D42" s="865">
        <v>45</v>
      </c>
      <c r="E42" s="834">
        <v>62000</v>
      </c>
      <c r="F42" s="866">
        <v>38</v>
      </c>
      <c r="G42" s="867"/>
      <c r="H42" s="836">
        <v>34</v>
      </c>
      <c r="I42" s="836">
        <v>46</v>
      </c>
      <c r="J42" s="837">
        <v>250</v>
      </c>
      <c r="K42" s="782">
        <v>40</v>
      </c>
      <c r="L42" s="868">
        <v>15</v>
      </c>
      <c r="M42" s="869">
        <v>10000</v>
      </c>
      <c r="N42" s="809">
        <v>0.25</v>
      </c>
      <c r="O42" s="870">
        <v>1</v>
      </c>
      <c r="P42" s="868">
        <v>29</v>
      </c>
      <c r="Q42" s="839">
        <v>0.05</v>
      </c>
      <c r="R42" s="826">
        <v>3874</v>
      </c>
      <c r="S42" s="811">
        <v>377</v>
      </c>
      <c r="T42" s="840">
        <v>5166</v>
      </c>
      <c r="U42" s="841">
        <v>16.309999999999999</v>
      </c>
      <c r="V42" s="836">
        <v>6.2</v>
      </c>
      <c r="W42" s="836">
        <v>7.9380000000000006</v>
      </c>
      <c r="X42" s="841">
        <v>1.4000000000000001</v>
      </c>
      <c r="Y42" s="842">
        <v>14.138000000000002</v>
      </c>
      <c r="Z42" s="871">
        <v>38.28220000000001</v>
      </c>
      <c r="AA42" s="872"/>
    </row>
    <row r="43" spans="1:27" ht="75">
      <c r="A43" s="886">
        <v>1045</v>
      </c>
      <c r="B43" s="846"/>
      <c r="C43" s="846" t="s">
        <v>101</v>
      </c>
      <c r="D43" s="847">
        <v>55</v>
      </c>
      <c r="E43" s="848">
        <v>73000</v>
      </c>
      <c r="F43" s="849">
        <v>44</v>
      </c>
      <c r="G43" s="850"/>
      <c r="H43" s="851">
        <v>39</v>
      </c>
      <c r="I43" s="851">
        <v>53</v>
      </c>
      <c r="J43" s="852">
        <v>250</v>
      </c>
      <c r="K43" s="853">
        <v>40</v>
      </c>
      <c r="L43" s="854">
        <v>15</v>
      </c>
      <c r="M43" s="855">
        <v>10000</v>
      </c>
      <c r="N43" s="856">
        <v>0.25</v>
      </c>
      <c r="O43" s="857">
        <v>0.85</v>
      </c>
      <c r="P43" s="854">
        <v>40</v>
      </c>
      <c r="Q43" s="839">
        <v>0.05</v>
      </c>
      <c r="R43" s="826">
        <v>3427</v>
      </c>
      <c r="S43" s="858">
        <v>520</v>
      </c>
      <c r="T43" s="859">
        <v>6073.5</v>
      </c>
      <c r="U43" s="841">
        <v>17.436</v>
      </c>
      <c r="V43" s="851">
        <v>6.2050000000000001</v>
      </c>
      <c r="W43" s="851">
        <v>9.702</v>
      </c>
      <c r="X43" s="841">
        <v>1.4000000000000001</v>
      </c>
      <c r="Y43" s="860">
        <v>15.907</v>
      </c>
      <c r="Z43" s="861">
        <v>44.221100000000007</v>
      </c>
      <c r="AA43" s="862"/>
    </row>
    <row r="44" spans="1:27" ht="75">
      <c r="A44" s="863">
        <v>1046</v>
      </c>
      <c r="B44" s="864"/>
      <c r="C44" s="864" t="s">
        <v>1058</v>
      </c>
      <c r="D44" s="865">
        <v>70</v>
      </c>
      <c r="E44" s="834">
        <v>71000</v>
      </c>
      <c r="F44" s="866">
        <v>47</v>
      </c>
      <c r="G44" s="867"/>
      <c r="H44" s="836">
        <v>41</v>
      </c>
      <c r="I44" s="836">
        <v>55</v>
      </c>
      <c r="J44" s="837">
        <v>250</v>
      </c>
      <c r="K44" s="782">
        <v>40</v>
      </c>
      <c r="L44" s="868">
        <v>15</v>
      </c>
      <c r="M44" s="869">
        <v>10000</v>
      </c>
      <c r="N44" s="809">
        <v>0.25</v>
      </c>
      <c r="O44" s="870">
        <v>0.85</v>
      </c>
      <c r="P44" s="868">
        <v>45</v>
      </c>
      <c r="Q44" s="839">
        <v>0.05</v>
      </c>
      <c r="R44" s="826">
        <v>4619</v>
      </c>
      <c r="S44" s="811">
        <v>585</v>
      </c>
      <c r="T44" s="840">
        <v>5999.5</v>
      </c>
      <c r="U44" s="841">
        <v>18.86</v>
      </c>
      <c r="V44" s="836">
        <v>6.0349999999999993</v>
      </c>
      <c r="W44" s="836">
        <v>12.348000000000001</v>
      </c>
      <c r="X44" s="841">
        <v>1.4000000000000001</v>
      </c>
      <c r="Y44" s="842">
        <v>18.382999999999999</v>
      </c>
      <c r="Z44" s="871">
        <v>46.619100000000003</v>
      </c>
      <c r="AA44" s="872"/>
    </row>
    <row r="45" spans="1:27" ht="15">
      <c r="A45" s="804"/>
      <c r="B45" s="805"/>
      <c r="C45" s="805"/>
      <c r="D45" s="876"/>
      <c r="E45" s="877"/>
      <c r="F45" s="878"/>
      <c r="G45" s="807"/>
      <c r="H45" s="836"/>
      <c r="I45" s="836"/>
      <c r="J45" s="837"/>
      <c r="K45" s="808"/>
      <c r="L45" s="807"/>
      <c r="M45" s="837"/>
      <c r="N45" s="809" t="s">
        <v>81</v>
      </c>
      <c r="O45" s="870" t="s">
        <v>81</v>
      </c>
      <c r="P45" s="808"/>
      <c r="Q45" s="839">
        <v>0.05</v>
      </c>
      <c r="R45" s="826">
        <v>5811</v>
      </c>
      <c r="S45" s="811"/>
      <c r="T45" s="879" t="s">
        <v>81</v>
      </c>
      <c r="U45" s="841">
        <v>23.49</v>
      </c>
      <c r="V45" s="880"/>
      <c r="W45" s="880"/>
      <c r="X45" s="841">
        <v>1.4000000000000001</v>
      </c>
      <c r="Y45" s="842" t="s">
        <v>81</v>
      </c>
      <c r="Z45" s="881"/>
      <c r="AA45" s="872"/>
    </row>
    <row r="46" spans="1:27" ht="15">
      <c r="A46" s="814">
        <v>1050</v>
      </c>
      <c r="B46" s="815"/>
      <c r="C46" s="887" t="s">
        <v>102</v>
      </c>
      <c r="D46" s="888"/>
      <c r="E46" s="818"/>
      <c r="F46" s="819"/>
      <c r="G46" s="820"/>
      <c r="H46" s="821"/>
      <c r="I46" s="821"/>
      <c r="J46" s="822"/>
      <c r="K46" s="822"/>
      <c r="L46" s="817"/>
      <c r="M46" s="822"/>
      <c r="N46" s="823" t="s">
        <v>81</v>
      </c>
      <c r="O46" s="874" t="s">
        <v>81</v>
      </c>
      <c r="P46" s="817"/>
      <c r="Q46" s="839"/>
      <c r="R46" s="826" t="s">
        <v>81</v>
      </c>
      <c r="S46" s="827"/>
      <c r="T46" s="828" t="s">
        <v>81</v>
      </c>
      <c r="U46" s="841"/>
      <c r="V46" s="821"/>
      <c r="W46" s="821"/>
      <c r="X46" s="841"/>
      <c r="Y46" s="875" t="s">
        <v>81</v>
      </c>
      <c r="Z46" s="831"/>
      <c r="AA46" s="832"/>
    </row>
    <row r="47" spans="1:27" ht="15">
      <c r="A47" s="804"/>
      <c r="B47" s="805"/>
      <c r="C47" s="805"/>
      <c r="D47" s="876"/>
      <c r="E47" s="877"/>
      <c r="F47" s="878"/>
      <c r="G47" s="807"/>
      <c r="H47" s="836"/>
      <c r="I47" s="836"/>
      <c r="J47" s="837"/>
      <c r="K47" s="808"/>
      <c r="L47" s="807"/>
      <c r="M47" s="837"/>
      <c r="N47" s="809" t="s">
        <v>81</v>
      </c>
      <c r="O47" s="870" t="s">
        <v>81</v>
      </c>
      <c r="P47" s="808"/>
      <c r="Q47" s="825"/>
      <c r="R47" s="826" t="s">
        <v>81</v>
      </c>
      <c r="S47" s="811"/>
      <c r="T47" s="879" t="s">
        <v>81</v>
      </c>
      <c r="U47" s="829"/>
      <c r="V47" s="880"/>
      <c r="W47" s="880"/>
      <c r="X47" s="829"/>
      <c r="Y47" s="842" t="s">
        <v>81</v>
      </c>
      <c r="Z47" s="881"/>
      <c r="AA47" s="872"/>
    </row>
    <row r="48" spans="1:27" ht="60">
      <c r="A48" s="845">
        <v>1051</v>
      </c>
      <c r="B48" s="846"/>
      <c r="C48" s="846" t="s">
        <v>103</v>
      </c>
      <c r="D48" s="847">
        <v>40</v>
      </c>
      <c r="E48" s="848">
        <v>56000</v>
      </c>
      <c r="F48" s="849">
        <v>46</v>
      </c>
      <c r="G48" s="850"/>
      <c r="H48" s="851">
        <v>39</v>
      </c>
      <c r="I48" s="851">
        <v>56</v>
      </c>
      <c r="J48" s="852">
        <v>200</v>
      </c>
      <c r="K48" s="853">
        <v>40</v>
      </c>
      <c r="L48" s="854">
        <v>12</v>
      </c>
      <c r="M48" s="855">
        <v>8000</v>
      </c>
      <c r="N48" s="856">
        <v>0.25</v>
      </c>
      <c r="O48" s="857">
        <v>1</v>
      </c>
      <c r="P48" s="854">
        <v>30</v>
      </c>
      <c r="Q48" s="839"/>
      <c r="R48" s="826" t="s">
        <v>81</v>
      </c>
      <c r="S48" s="858">
        <v>390</v>
      </c>
      <c r="T48" s="859">
        <v>5462</v>
      </c>
      <c r="U48" s="841"/>
      <c r="V48" s="851">
        <v>7</v>
      </c>
      <c r="W48" s="851">
        <v>7.056</v>
      </c>
      <c r="X48" s="841"/>
      <c r="Y48" s="860">
        <v>14.056000000000001</v>
      </c>
      <c r="Z48" s="861">
        <v>45.502600000000001</v>
      </c>
      <c r="AA48" s="862"/>
    </row>
    <row r="49" spans="1:27" ht="60">
      <c r="A49" s="863">
        <v>1052</v>
      </c>
      <c r="B49" s="864"/>
      <c r="C49" s="864" t="s">
        <v>104</v>
      </c>
      <c r="D49" s="865">
        <v>50</v>
      </c>
      <c r="E49" s="834">
        <v>72000</v>
      </c>
      <c r="F49" s="866">
        <v>58</v>
      </c>
      <c r="G49" s="867"/>
      <c r="H49" s="836">
        <v>50</v>
      </c>
      <c r="I49" s="836">
        <v>70</v>
      </c>
      <c r="J49" s="837">
        <v>200</v>
      </c>
      <c r="K49" s="782">
        <v>40</v>
      </c>
      <c r="L49" s="868">
        <v>12</v>
      </c>
      <c r="M49" s="869">
        <v>8000</v>
      </c>
      <c r="N49" s="809">
        <v>0.25</v>
      </c>
      <c r="O49" s="870">
        <v>1.05</v>
      </c>
      <c r="P49" s="868">
        <v>33</v>
      </c>
      <c r="Q49" s="839">
        <v>0.05</v>
      </c>
      <c r="R49" s="826">
        <v>3828</v>
      </c>
      <c r="S49" s="811">
        <v>429</v>
      </c>
      <c r="T49" s="840">
        <v>6813</v>
      </c>
      <c r="U49" s="841">
        <v>18.724</v>
      </c>
      <c r="V49" s="836">
        <v>9.4500000000000011</v>
      </c>
      <c r="W49" s="836">
        <v>8.82</v>
      </c>
      <c r="X49" s="841">
        <v>1.4000000000000001</v>
      </c>
      <c r="Y49" s="842">
        <v>18.270000000000003</v>
      </c>
      <c r="Z49" s="871">
        <v>57.568500000000007</v>
      </c>
      <c r="AA49" s="872"/>
    </row>
    <row r="50" spans="1:27" ht="60">
      <c r="A50" s="845">
        <v>1053</v>
      </c>
      <c r="B50" s="846"/>
      <c r="C50" s="846" t="s">
        <v>105</v>
      </c>
      <c r="D50" s="847">
        <v>65</v>
      </c>
      <c r="E50" s="848">
        <v>82000</v>
      </c>
      <c r="F50" s="849">
        <v>66</v>
      </c>
      <c r="G50" s="850"/>
      <c r="H50" s="851">
        <v>58</v>
      </c>
      <c r="I50" s="851">
        <v>80</v>
      </c>
      <c r="J50" s="852">
        <v>200</v>
      </c>
      <c r="K50" s="853">
        <v>40</v>
      </c>
      <c r="L50" s="854">
        <v>12</v>
      </c>
      <c r="M50" s="855">
        <v>8000</v>
      </c>
      <c r="N50" s="856">
        <v>0.25</v>
      </c>
      <c r="O50" s="857">
        <v>1</v>
      </c>
      <c r="P50" s="854">
        <v>36</v>
      </c>
      <c r="Q50" s="839">
        <v>0.05</v>
      </c>
      <c r="R50" s="826">
        <v>4437</v>
      </c>
      <c r="S50" s="858">
        <v>468</v>
      </c>
      <c r="T50" s="859">
        <v>7672</v>
      </c>
      <c r="U50" s="841">
        <v>21.696000000000002</v>
      </c>
      <c r="V50" s="851">
        <v>10.25</v>
      </c>
      <c r="W50" s="851">
        <v>11.465999999999999</v>
      </c>
      <c r="X50" s="841">
        <v>1.4000000000000001</v>
      </c>
      <c r="Y50" s="860">
        <v>21.716000000000001</v>
      </c>
      <c r="Z50" s="861">
        <v>66.083600000000004</v>
      </c>
      <c r="AA50" s="862"/>
    </row>
    <row r="51" spans="1:27" ht="75">
      <c r="A51" s="863">
        <v>1058</v>
      </c>
      <c r="B51" s="864"/>
      <c r="C51" s="864" t="s">
        <v>106</v>
      </c>
      <c r="D51" s="865">
        <v>4</v>
      </c>
      <c r="E51" s="834">
        <v>8000</v>
      </c>
      <c r="F51" s="866">
        <v>20</v>
      </c>
      <c r="G51" s="889"/>
      <c r="H51" s="836">
        <v>18</v>
      </c>
      <c r="I51" s="836">
        <v>24</v>
      </c>
      <c r="J51" s="837">
        <v>75</v>
      </c>
      <c r="K51" s="782">
        <v>70</v>
      </c>
      <c r="L51" s="868">
        <v>12</v>
      </c>
      <c r="M51" s="869">
        <v>2500</v>
      </c>
      <c r="N51" s="809">
        <v>0.25</v>
      </c>
      <c r="O51" s="870">
        <v>1.7</v>
      </c>
      <c r="P51" s="868">
        <v>11</v>
      </c>
      <c r="Q51" s="839">
        <v>0.05</v>
      </c>
      <c r="R51" s="826">
        <v>6264</v>
      </c>
      <c r="S51" s="811">
        <v>143</v>
      </c>
      <c r="T51" s="840">
        <v>799</v>
      </c>
      <c r="U51" s="841">
        <v>29.352</v>
      </c>
      <c r="V51" s="836">
        <v>5.44</v>
      </c>
      <c r="W51" s="836">
        <v>2.0300000000000002</v>
      </c>
      <c r="X51" s="841">
        <v>1.4000000000000001</v>
      </c>
      <c r="Y51" s="842">
        <v>7.4700000000000006</v>
      </c>
      <c r="Z51" s="871">
        <v>19.93566666666667</v>
      </c>
      <c r="AA51" s="890"/>
    </row>
    <row r="52" spans="1:27" ht="90">
      <c r="A52" s="845">
        <v>1059</v>
      </c>
      <c r="B52" s="846"/>
      <c r="C52" s="846" t="s">
        <v>107</v>
      </c>
      <c r="D52" s="847">
        <v>15</v>
      </c>
      <c r="E52" s="848">
        <v>32000</v>
      </c>
      <c r="F52" s="849">
        <v>36</v>
      </c>
      <c r="G52" s="891"/>
      <c r="H52" s="851">
        <v>32</v>
      </c>
      <c r="I52" s="851">
        <v>43</v>
      </c>
      <c r="J52" s="852">
        <v>150</v>
      </c>
      <c r="K52" s="853">
        <v>70</v>
      </c>
      <c r="L52" s="854">
        <v>12</v>
      </c>
      <c r="M52" s="855">
        <v>4000</v>
      </c>
      <c r="N52" s="856">
        <v>0.25</v>
      </c>
      <c r="O52" s="857">
        <v>1.1499999999999999</v>
      </c>
      <c r="P52" s="854">
        <v>15</v>
      </c>
      <c r="Q52" s="839">
        <v>0.05</v>
      </c>
      <c r="R52" s="826">
        <v>7308</v>
      </c>
      <c r="S52" s="858">
        <v>195</v>
      </c>
      <c r="T52" s="859">
        <v>2819</v>
      </c>
      <c r="U52" s="841">
        <v>28.87</v>
      </c>
      <c r="V52" s="851">
        <v>9.1999999999999993</v>
      </c>
      <c r="W52" s="892">
        <v>4.6304999999999996</v>
      </c>
      <c r="X52" s="841">
        <v>1.4000000000000001</v>
      </c>
      <c r="Y52" s="860">
        <v>13.830499999999999</v>
      </c>
      <c r="Z52" s="861">
        <v>35.88621666666667</v>
      </c>
      <c r="AA52" s="893"/>
    </row>
    <row r="53" spans="1:27" ht="90">
      <c r="A53" s="863">
        <v>1060</v>
      </c>
      <c r="B53" s="864"/>
      <c r="C53" s="864" t="s">
        <v>108</v>
      </c>
      <c r="D53" s="865">
        <v>25</v>
      </c>
      <c r="E53" s="834">
        <v>52000</v>
      </c>
      <c r="F53" s="866">
        <v>43</v>
      </c>
      <c r="G53" s="889"/>
      <c r="H53" s="836">
        <v>38</v>
      </c>
      <c r="I53" s="836">
        <v>51</v>
      </c>
      <c r="J53" s="837">
        <v>200</v>
      </c>
      <c r="K53" s="782">
        <v>60</v>
      </c>
      <c r="L53" s="868">
        <v>12</v>
      </c>
      <c r="M53" s="869">
        <v>6000</v>
      </c>
      <c r="N53" s="809">
        <v>0.25</v>
      </c>
      <c r="O53" s="870">
        <v>1.1499999999999999</v>
      </c>
      <c r="P53" s="868">
        <v>16</v>
      </c>
      <c r="Q53" s="839">
        <v>0.05</v>
      </c>
      <c r="R53" s="826">
        <v>9831</v>
      </c>
      <c r="S53" s="811">
        <v>208</v>
      </c>
      <c r="T53" s="840">
        <v>4472</v>
      </c>
      <c r="U53" s="841">
        <v>37.923333333333332</v>
      </c>
      <c r="V53" s="836">
        <v>9.966666666666665</v>
      </c>
      <c r="W53" s="836">
        <v>6.6150000000000002</v>
      </c>
      <c r="X53" s="841">
        <v>1.4000000000000001</v>
      </c>
      <c r="Y53" s="842">
        <v>16.581666666666663</v>
      </c>
      <c r="Z53" s="871">
        <v>42.835833333333333</v>
      </c>
      <c r="AA53" s="890"/>
    </row>
    <row r="54" spans="1:27" ht="90">
      <c r="A54" s="845">
        <v>1061</v>
      </c>
      <c r="B54" s="846"/>
      <c r="C54" s="846" t="s">
        <v>109</v>
      </c>
      <c r="D54" s="847">
        <v>44</v>
      </c>
      <c r="E54" s="848">
        <v>77000</v>
      </c>
      <c r="F54" s="849">
        <v>56</v>
      </c>
      <c r="G54" s="891"/>
      <c r="H54" s="851">
        <v>49</v>
      </c>
      <c r="I54" s="851">
        <v>68</v>
      </c>
      <c r="J54" s="852">
        <v>200</v>
      </c>
      <c r="K54" s="853">
        <v>40</v>
      </c>
      <c r="L54" s="854">
        <v>12</v>
      </c>
      <c r="M54" s="855">
        <v>8000</v>
      </c>
      <c r="N54" s="856">
        <v>0.25</v>
      </c>
      <c r="O54" s="857">
        <v>1.1000000000000001</v>
      </c>
      <c r="P54" s="854">
        <v>19</v>
      </c>
      <c r="Q54" s="839">
        <v>0.05</v>
      </c>
      <c r="R54" s="826">
        <v>4611</v>
      </c>
      <c r="S54" s="858">
        <v>247</v>
      </c>
      <c r="T54" s="859">
        <v>6561</v>
      </c>
      <c r="U54" s="841">
        <v>27.41</v>
      </c>
      <c r="V54" s="851">
        <v>10.5875</v>
      </c>
      <c r="W54" s="851">
        <v>7.7616000000000005</v>
      </c>
      <c r="X54" s="841">
        <v>1.4000000000000001</v>
      </c>
      <c r="Y54" s="860">
        <v>18.3491</v>
      </c>
      <c r="Z54" s="861">
        <v>56.269510000000004</v>
      </c>
      <c r="AA54" s="894"/>
    </row>
    <row r="55" spans="1:27" ht="15">
      <c r="A55" s="804"/>
      <c r="B55" s="805"/>
      <c r="C55" s="805"/>
      <c r="D55" s="876"/>
      <c r="E55" s="877"/>
      <c r="F55" s="878"/>
      <c r="G55" s="807"/>
      <c r="H55" s="836"/>
      <c r="I55" s="836"/>
      <c r="J55" s="837"/>
      <c r="K55" s="808"/>
      <c r="L55" s="807"/>
      <c r="M55" s="837"/>
      <c r="N55" s="809" t="s">
        <v>81</v>
      </c>
      <c r="O55" s="870" t="s">
        <v>81</v>
      </c>
      <c r="P55" s="808"/>
      <c r="Q55" s="839">
        <v>0.05</v>
      </c>
      <c r="R55" s="826">
        <v>5655</v>
      </c>
      <c r="S55" s="811"/>
      <c r="T55" s="879" t="s">
        <v>81</v>
      </c>
      <c r="U55" s="841">
        <v>33.274999999999999</v>
      </c>
      <c r="V55" s="880"/>
      <c r="W55" s="880"/>
      <c r="X55" s="841">
        <v>1.4000000000000001</v>
      </c>
      <c r="Y55" s="842" t="s">
        <v>81</v>
      </c>
      <c r="Z55" s="881"/>
      <c r="AA55" s="872"/>
    </row>
    <row r="56" spans="1:27" ht="57">
      <c r="A56" s="814">
        <v>1070</v>
      </c>
      <c r="B56" s="815"/>
      <c r="C56" s="816" t="s">
        <v>110</v>
      </c>
      <c r="D56" s="817"/>
      <c r="E56" s="818"/>
      <c r="F56" s="819"/>
      <c r="G56" s="820"/>
      <c r="H56" s="821"/>
      <c r="I56" s="821"/>
      <c r="J56" s="822"/>
      <c r="K56" s="822"/>
      <c r="L56" s="817"/>
      <c r="M56" s="822"/>
      <c r="N56" s="823" t="s">
        <v>81</v>
      </c>
      <c r="O56" s="874" t="s">
        <v>81</v>
      </c>
      <c r="P56" s="817"/>
      <c r="Q56" s="839">
        <v>0.05</v>
      </c>
      <c r="R56" s="826">
        <v>783</v>
      </c>
      <c r="S56" s="827"/>
      <c r="T56" s="828" t="s">
        <v>81</v>
      </c>
      <c r="U56" s="841">
        <v>12.88</v>
      </c>
      <c r="V56" s="821"/>
      <c r="W56" s="821"/>
      <c r="X56" s="841">
        <v>1.4000000000000001</v>
      </c>
      <c r="Y56" s="875" t="s">
        <v>81</v>
      </c>
      <c r="Z56" s="831"/>
      <c r="AA56" s="832"/>
    </row>
    <row r="57" spans="1:27" ht="15">
      <c r="A57" s="804"/>
      <c r="B57" s="805"/>
      <c r="C57" s="804"/>
      <c r="D57" s="833"/>
      <c r="E57" s="834"/>
      <c r="F57" s="835"/>
      <c r="G57" s="804"/>
      <c r="H57" s="836"/>
      <c r="I57" s="836"/>
      <c r="J57" s="837"/>
      <c r="K57" s="807"/>
      <c r="L57" s="804"/>
      <c r="M57" s="837"/>
      <c r="N57" s="809" t="s">
        <v>81</v>
      </c>
      <c r="O57" s="870" t="s">
        <v>81</v>
      </c>
      <c r="P57" s="807"/>
      <c r="Q57" s="839">
        <v>0.05</v>
      </c>
      <c r="R57" s="826">
        <v>2436</v>
      </c>
      <c r="S57" s="811"/>
      <c r="T57" s="840" t="s">
        <v>81</v>
      </c>
      <c r="U57" s="841">
        <v>18.113333333333333</v>
      </c>
      <c r="V57" s="836"/>
      <c r="W57" s="836"/>
      <c r="X57" s="841">
        <v>1.4000000000000001</v>
      </c>
      <c r="Y57" s="842" t="s">
        <v>81</v>
      </c>
      <c r="Z57" s="871"/>
      <c r="AA57" s="872"/>
    </row>
    <row r="58" spans="1:27" ht="60">
      <c r="A58" s="845">
        <v>1071</v>
      </c>
      <c r="B58" s="846"/>
      <c r="C58" s="846" t="s">
        <v>111</v>
      </c>
      <c r="D58" s="847">
        <v>30</v>
      </c>
      <c r="E58" s="848">
        <v>75000</v>
      </c>
      <c r="F58" s="849">
        <v>49</v>
      </c>
      <c r="G58" s="850"/>
      <c r="H58" s="851">
        <v>42</v>
      </c>
      <c r="I58" s="851">
        <v>60</v>
      </c>
      <c r="J58" s="852">
        <v>200</v>
      </c>
      <c r="K58" s="853">
        <v>40</v>
      </c>
      <c r="L58" s="854">
        <v>15</v>
      </c>
      <c r="M58" s="855">
        <v>8000</v>
      </c>
      <c r="N58" s="856">
        <v>0.25</v>
      </c>
      <c r="O58" s="857">
        <v>0.95</v>
      </c>
      <c r="P58" s="854">
        <v>27</v>
      </c>
      <c r="Q58" s="839">
        <v>0.05</v>
      </c>
      <c r="R58" s="826">
        <v>4524</v>
      </c>
      <c r="S58" s="858">
        <v>351</v>
      </c>
      <c r="T58" s="859">
        <v>6043.5</v>
      </c>
      <c r="U58" s="841">
        <v>24.34</v>
      </c>
      <c r="V58" s="851">
        <v>8.90625</v>
      </c>
      <c r="W58" s="851">
        <v>5.2919999999999998</v>
      </c>
      <c r="X58" s="841">
        <v>1.4000000000000001</v>
      </c>
      <c r="Y58" s="860">
        <v>14.19825</v>
      </c>
      <c r="Z58" s="861">
        <v>48.85732500000001</v>
      </c>
      <c r="AA58" s="862"/>
    </row>
    <row r="59" spans="1:27" ht="60">
      <c r="A59" s="863">
        <v>1072</v>
      </c>
      <c r="B59" s="864"/>
      <c r="C59" s="864" t="s">
        <v>112</v>
      </c>
      <c r="D59" s="865">
        <v>35</v>
      </c>
      <c r="E59" s="834">
        <v>91000</v>
      </c>
      <c r="F59" s="866">
        <v>48</v>
      </c>
      <c r="G59" s="867"/>
      <c r="H59" s="836">
        <v>41</v>
      </c>
      <c r="I59" s="836">
        <v>58</v>
      </c>
      <c r="J59" s="837">
        <v>250</v>
      </c>
      <c r="K59" s="782">
        <v>40</v>
      </c>
      <c r="L59" s="868">
        <v>15</v>
      </c>
      <c r="M59" s="869">
        <v>8000</v>
      </c>
      <c r="N59" s="809">
        <v>0.25</v>
      </c>
      <c r="O59" s="870">
        <v>0.75</v>
      </c>
      <c r="P59" s="868">
        <v>29</v>
      </c>
      <c r="Q59" s="839">
        <v>0.05</v>
      </c>
      <c r="R59" s="826">
        <v>6612</v>
      </c>
      <c r="S59" s="811">
        <v>377</v>
      </c>
      <c r="T59" s="840">
        <v>7181.5</v>
      </c>
      <c r="U59" s="841">
        <v>35.244999999999997</v>
      </c>
      <c r="V59" s="836">
        <v>8.53125</v>
      </c>
      <c r="W59" s="836">
        <v>6.1740000000000004</v>
      </c>
      <c r="X59" s="841">
        <v>1.4000000000000001</v>
      </c>
      <c r="Y59" s="842">
        <v>14.705249999999999</v>
      </c>
      <c r="Z59" s="871">
        <v>47.774374999999999</v>
      </c>
      <c r="AA59" s="872"/>
    </row>
    <row r="60" spans="1:27" ht="60">
      <c r="A60" s="845">
        <v>1073</v>
      </c>
      <c r="B60" s="846"/>
      <c r="C60" s="846" t="s">
        <v>113</v>
      </c>
      <c r="D60" s="847">
        <v>45</v>
      </c>
      <c r="E60" s="848">
        <v>105000</v>
      </c>
      <c r="F60" s="849">
        <v>49</v>
      </c>
      <c r="G60" s="850"/>
      <c r="H60" s="851">
        <v>43</v>
      </c>
      <c r="I60" s="851">
        <v>59</v>
      </c>
      <c r="J60" s="852">
        <v>300</v>
      </c>
      <c r="K60" s="853">
        <v>40</v>
      </c>
      <c r="L60" s="854">
        <v>15</v>
      </c>
      <c r="M60" s="855">
        <v>10000</v>
      </c>
      <c r="N60" s="856">
        <v>0.25</v>
      </c>
      <c r="O60" s="857">
        <v>0.9</v>
      </c>
      <c r="P60" s="854">
        <v>29</v>
      </c>
      <c r="Q60" s="839"/>
      <c r="R60" s="826" t="s">
        <v>81</v>
      </c>
      <c r="S60" s="858">
        <v>377</v>
      </c>
      <c r="T60" s="859">
        <v>8154.5</v>
      </c>
      <c r="U60" s="841"/>
      <c r="V60" s="851">
        <v>9.4500000000000011</v>
      </c>
      <c r="W60" s="851">
        <v>7.9380000000000006</v>
      </c>
      <c r="X60" s="841"/>
      <c r="Y60" s="860">
        <v>17.388000000000002</v>
      </c>
      <c r="Z60" s="861">
        <v>49.026633333333344</v>
      </c>
      <c r="AA60" s="862"/>
    </row>
    <row r="61" spans="1:27" ht="60">
      <c r="A61" s="863">
        <v>1074</v>
      </c>
      <c r="B61" s="864"/>
      <c r="C61" s="864" t="s">
        <v>114</v>
      </c>
      <c r="D61" s="865">
        <v>65</v>
      </c>
      <c r="E61" s="834">
        <v>127000</v>
      </c>
      <c r="F61" s="866">
        <v>56</v>
      </c>
      <c r="G61" s="867"/>
      <c r="H61" s="836">
        <v>50</v>
      </c>
      <c r="I61" s="836">
        <v>66</v>
      </c>
      <c r="J61" s="837">
        <v>350</v>
      </c>
      <c r="K61" s="782">
        <v>40</v>
      </c>
      <c r="L61" s="868">
        <v>15</v>
      </c>
      <c r="M61" s="869">
        <v>10000</v>
      </c>
      <c r="N61" s="809">
        <v>0.25</v>
      </c>
      <c r="O61" s="870">
        <v>0.9</v>
      </c>
      <c r="P61" s="868">
        <v>33</v>
      </c>
      <c r="Q61" s="825"/>
      <c r="R61" s="826" t="s">
        <v>81</v>
      </c>
      <c r="S61" s="811">
        <v>429</v>
      </c>
      <c r="T61" s="840">
        <v>9735.5</v>
      </c>
      <c r="U61" s="829"/>
      <c r="V61" s="836">
        <v>11.43</v>
      </c>
      <c r="W61" s="836">
        <v>11.465999999999999</v>
      </c>
      <c r="X61" s="829"/>
      <c r="Y61" s="842">
        <v>22.896000000000001</v>
      </c>
      <c r="Z61" s="871">
        <v>55.782885714285719</v>
      </c>
      <c r="AA61" s="872"/>
    </row>
    <row r="62" spans="1:27" ht="60">
      <c r="A62" s="845">
        <v>1075</v>
      </c>
      <c r="B62" s="846"/>
      <c r="C62" s="846" t="s">
        <v>115</v>
      </c>
      <c r="D62" s="847">
        <v>70</v>
      </c>
      <c r="E62" s="848">
        <v>148000</v>
      </c>
      <c r="F62" s="849">
        <v>63</v>
      </c>
      <c r="G62" s="850"/>
      <c r="H62" s="851">
        <v>56</v>
      </c>
      <c r="I62" s="851">
        <v>74</v>
      </c>
      <c r="J62" s="852">
        <v>400</v>
      </c>
      <c r="K62" s="853">
        <v>40</v>
      </c>
      <c r="L62" s="854">
        <v>15</v>
      </c>
      <c r="M62" s="855">
        <v>10000</v>
      </c>
      <c r="N62" s="856">
        <v>0.1</v>
      </c>
      <c r="O62" s="857">
        <v>0.9</v>
      </c>
      <c r="P62" s="854">
        <v>35</v>
      </c>
      <c r="Q62" s="839"/>
      <c r="R62" s="826" t="s">
        <v>81</v>
      </c>
      <c r="S62" s="858">
        <v>455</v>
      </c>
      <c r="T62" s="859">
        <v>12479</v>
      </c>
      <c r="U62" s="841"/>
      <c r="V62" s="851">
        <v>13.32</v>
      </c>
      <c r="W62" s="851">
        <v>12.348000000000001</v>
      </c>
      <c r="X62" s="841"/>
      <c r="Y62" s="860">
        <v>25.667999999999999</v>
      </c>
      <c r="Z62" s="861">
        <v>62.552050000000001</v>
      </c>
      <c r="AA62" s="862"/>
    </row>
    <row r="63" spans="1:27" ht="15">
      <c r="A63" s="863"/>
      <c r="B63" s="864"/>
      <c r="C63" s="863"/>
      <c r="D63" s="876"/>
      <c r="E63" s="834"/>
      <c r="F63" s="835"/>
      <c r="G63" s="867"/>
      <c r="H63" s="836"/>
      <c r="I63" s="836"/>
      <c r="J63" s="837"/>
      <c r="K63" s="782"/>
      <c r="L63" s="868"/>
      <c r="M63" s="837"/>
      <c r="N63" s="809" t="s">
        <v>81</v>
      </c>
      <c r="O63" s="870" t="s">
        <v>81</v>
      </c>
      <c r="P63" s="868"/>
      <c r="Q63" s="839">
        <v>0.05</v>
      </c>
      <c r="R63" s="826">
        <v>5140.5</v>
      </c>
      <c r="S63" s="811"/>
      <c r="T63" s="840" t="s">
        <v>81</v>
      </c>
      <c r="U63" s="841">
        <v>30.817499999999999</v>
      </c>
      <c r="V63" s="836"/>
      <c r="W63" s="836"/>
      <c r="X63" s="841">
        <v>1.4000000000000001</v>
      </c>
      <c r="Y63" s="842" t="s">
        <v>81</v>
      </c>
      <c r="Z63" s="871"/>
      <c r="AA63" s="895"/>
    </row>
    <row r="64" spans="1:27" ht="15">
      <c r="A64" s="814">
        <v>1080</v>
      </c>
      <c r="B64" s="815" t="s">
        <v>1056</v>
      </c>
      <c r="C64" s="816" t="s">
        <v>116</v>
      </c>
      <c r="D64" s="817"/>
      <c r="E64" s="818"/>
      <c r="F64" s="819"/>
      <c r="G64" s="820"/>
      <c r="H64" s="821"/>
      <c r="I64" s="821"/>
      <c r="J64" s="822"/>
      <c r="K64" s="822"/>
      <c r="L64" s="817"/>
      <c r="M64" s="822"/>
      <c r="N64" s="823" t="s">
        <v>81</v>
      </c>
      <c r="O64" s="874" t="s">
        <v>81</v>
      </c>
      <c r="P64" s="817"/>
      <c r="Q64" s="839">
        <v>0.05</v>
      </c>
      <c r="R64" s="826">
        <v>6258</v>
      </c>
      <c r="S64" s="827"/>
      <c r="T64" s="828" t="s">
        <v>81</v>
      </c>
      <c r="U64" s="841">
        <v>29.364000000000001</v>
      </c>
      <c r="V64" s="821"/>
      <c r="W64" s="821"/>
      <c r="X64" s="841">
        <v>1.4000000000000001</v>
      </c>
      <c r="Y64" s="875" t="s">
        <v>81</v>
      </c>
      <c r="Z64" s="831"/>
      <c r="AA64" s="832"/>
    </row>
    <row r="65" spans="1:27" ht="15">
      <c r="A65" s="804"/>
      <c r="B65" s="805"/>
      <c r="C65" s="804"/>
      <c r="D65" s="833"/>
      <c r="E65" s="834"/>
      <c r="F65" s="835"/>
      <c r="G65" s="804"/>
      <c r="H65" s="836"/>
      <c r="I65" s="836"/>
      <c r="J65" s="837"/>
      <c r="K65" s="807"/>
      <c r="L65" s="804"/>
      <c r="M65" s="837"/>
      <c r="N65" s="809" t="s">
        <v>81</v>
      </c>
      <c r="O65" s="870" t="s">
        <v>81</v>
      </c>
      <c r="P65" s="807"/>
      <c r="Q65" s="839">
        <v>0.05</v>
      </c>
      <c r="R65" s="826">
        <v>7375.5</v>
      </c>
      <c r="S65" s="811"/>
      <c r="T65" s="840" t="s">
        <v>81</v>
      </c>
      <c r="U65" s="841">
        <v>28.295000000000002</v>
      </c>
      <c r="V65" s="836"/>
      <c r="W65" s="836"/>
      <c r="X65" s="841">
        <v>1.4000000000000001</v>
      </c>
      <c r="Y65" s="842" t="s">
        <v>81</v>
      </c>
      <c r="Z65" s="871"/>
      <c r="AA65" s="872"/>
    </row>
    <row r="66" spans="1:27" ht="45">
      <c r="A66" s="863">
        <v>1084</v>
      </c>
      <c r="B66" s="864" t="s">
        <v>1056</v>
      </c>
      <c r="C66" s="864" t="s">
        <v>120</v>
      </c>
      <c r="D66" s="865">
        <v>40</v>
      </c>
      <c r="E66" s="834">
        <v>76000</v>
      </c>
      <c r="F66" s="866">
        <v>56</v>
      </c>
      <c r="G66" s="867"/>
      <c r="H66" s="836">
        <v>49</v>
      </c>
      <c r="I66" s="836">
        <v>70</v>
      </c>
      <c r="J66" s="837">
        <v>200</v>
      </c>
      <c r="K66" s="782">
        <v>40</v>
      </c>
      <c r="L66" s="868">
        <v>15</v>
      </c>
      <c r="M66" s="869">
        <v>10000</v>
      </c>
      <c r="N66" s="809">
        <v>0.25</v>
      </c>
      <c r="O66" s="870">
        <v>1.1499999999999999</v>
      </c>
      <c r="P66" s="868">
        <v>62</v>
      </c>
      <c r="Q66" s="839">
        <v>0.05</v>
      </c>
      <c r="R66" s="826">
        <v>8865.5</v>
      </c>
      <c r="S66" s="811">
        <v>806</v>
      </c>
      <c r="T66" s="840">
        <v>7108</v>
      </c>
      <c r="U66" s="841">
        <v>28.795714285714286</v>
      </c>
      <c r="V66" s="836">
        <v>8.7399999999999984</v>
      </c>
      <c r="W66" s="836">
        <v>7.056</v>
      </c>
      <c r="X66" s="841">
        <v>1.4000000000000001</v>
      </c>
      <c r="Y66" s="842">
        <v>15.795999999999999</v>
      </c>
      <c r="Z66" s="871">
        <v>56.4696</v>
      </c>
      <c r="AA66" s="872"/>
    </row>
    <row r="67" spans="1:27" ht="45">
      <c r="A67" s="845">
        <v>1085</v>
      </c>
      <c r="B67" s="846" t="s">
        <v>1056</v>
      </c>
      <c r="C67" s="846" t="s">
        <v>121</v>
      </c>
      <c r="D67" s="847">
        <v>50</v>
      </c>
      <c r="E67" s="848">
        <v>96000</v>
      </c>
      <c r="F67" s="849">
        <v>57</v>
      </c>
      <c r="G67" s="850"/>
      <c r="H67" s="851">
        <v>50</v>
      </c>
      <c r="I67" s="851">
        <v>70</v>
      </c>
      <c r="J67" s="852">
        <v>250</v>
      </c>
      <c r="K67" s="853">
        <v>40</v>
      </c>
      <c r="L67" s="854">
        <v>15</v>
      </c>
      <c r="M67" s="855">
        <v>10000</v>
      </c>
      <c r="N67" s="856">
        <v>0.25</v>
      </c>
      <c r="O67" s="857">
        <v>0.95</v>
      </c>
      <c r="P67" s="854">
        <v>64</v>
      </c>
      <c r="Q67" s="839">
        <v>0.05</v>
      </c>
      <c r="R67" s="826">
        <v>12442.4</v>
      </c>
      <c r="S67" s="858">
        <v>832</v>
      </c>
      <c r="T67" s="859">
        <v>8524</v>
      </c>
      <c r="U67" s="841">
        <v>34.3735</v>
      </c>
      <c r="V67" s="851">
        <v>9.1199999999999992</v>
      </c>
      <c r="W67" s="851">
        <v>8.82</v>
      </c>
      <c r="X67" s="841">
        <v>1.4000000000000001</v>
      </c>
      <c r="Y67" s="860">
        <v>17.939999999999998</v>
      </c>
      <c r="Z67" s="861">
        <v>57.239599999999996</v>
      </c>
      <c r="AA67" s="862"/>
    </row>
    <row r="68" spans="1:27" ht="45">
      <c r="A68" s="863">
        <v>1086</v>
      </c>
      <c r="B68" s="864" t="s">
        <v>1056</v>
      </c>
      <c r="C68" s="864" t="s">
        <v>122</v>
      </c>
      <c r="D68" s="865">
        <v>60</v>
      </c>
      <c r="E68" s="834">
        <v>111000</v>
      </c>
      <c r="F68" s="866">
        <v>57</v>
      </c>
      <c r="G68" s="867"/>
      <c r="H68" s="836">
        <v>50</v>
      </c>
      <c r="I68" s="836">
        <v>68</v>
      </c>
      <c r="J68" s="837">
        <v>300</v>
      </c>
      <c r="K68" s="782">
        <v>40</v>
      </c>
      <c r="L68" s="868">
        <v>15</v>
      </c>
      <c r="M68" s="869">
        <v>10000</v>
      </c>
      <c r="N68" s="809">
        <v>0.25</v>
      </c>
      <c r="O68" s="870">
        <v>0.8</v>
      </c>
      <c r="P68" s="868">
        <v>68</v>
      </c>
      <c r="Q68" s="839"/>
      <c r="R68" s="826" t="s">
        <v>81</v>
      </c>
      <c r="S68" s="811">
        <v>884</v>
      </c>
      <c r="T68" s="840">
        <v>9618.5</v>
      </c>
      <c r="U68" s="841"/>
      <c r="V68" s="836">
        <v>8.8800000000000008</v>
      </c>
      <c r="W68" s="836">
        <v>10.584</v>
      </c>
      <c r="X68" s="841"/>
      <c r="Y68" s="842">
        <v>19.463999999999999</v>
      </c>
      <c r="Z68" s="871">
        <v>56.678233333333338</v>
      </c>
      <c r="AA68" s="872"/>
    </row>
    <row r="69" spans="1:27" ht="45">
      <c r="A69" s="845">
        <v>1087</v>
      </c>
      <c r="B69" s="846" t="s">
        <v>1056</v>
      </c>
      <c r="C69" s="846" t="s">
        <v>123</v>
      </c>
      <c r="D69" s="847">
        <v>75</v>
      </c>
      <c r="E69" s="848">
        <v>141000</v>
      </c>
      <c r="F69" s="849">
        <v>70</v>
      </c>
      <c r="G69" s="850"/>
      <c r="H69" s="851">
        <v>61</v>
      </c>
      <c r="I69" s="851">
        <v>84</v>
      </c>
      <c r="J69" s="852">
        <v>300</v>
      </c>
      <c r="K69" s="853">
        <v>40</v>
      </c>
      <c r="L69" s="854">
        <v>15</v>
      </c>
      <c r="M69" s="855">
        <v>10000</v>
      </c>
      <c r="N69" s="856">
        <v>0.25</v>
      </c>
      <c r="O69" s="857">
        <v>0.8</v>
      </c>
      <c r="P69" s="854">
        <v>71</v>
      </c>
      <c r="Q69" s="825"/>
      <c r="R69" s="826" t="s">
        <v>81</v>
      </c>
      <c r="S69" s="858">
        <v>923</v>
      </c>
      <c r="T69" s="859">
        <v>11742.5</v>
      </c>
      <c r="U69" s="829"/>
      <c r="V69" s="851">
        <v>11.280000000000001</v>
      </c>
      <c r="W69" s="851">
        <v>13.23</v>
      </c>
      <c r="X69" s="829"/>
      <c r="Y69" s="860">
        <v>24.51</v>
      </c>
      <c r="Z69" s="861">
        <v>70.016833333333338</v>
      </c>
      <c r="AA69" s="862"/>
    </row>
    <row r="70" spans="1:27" ht="105">
      <c r="A70" s="863">
        <v>1090</v>
      </c>
      <c r="B70" s="864" t="s">
        <v>1056</v>
      </c>
      <c r="C70" s="864" t="s">
        <v>124</v>
      </c>
      <c r="D70" s="833" t="s">
        <v>24</v>
      </c>
      <c r="E70" s="834">
        <v>2400</v>
      </c>
      <c r="F70" s="884">
        <v>2.4</v>
      </c>
      <c r="G70" s="867"/>
      <c r="H70" s="836">
        <v>2.1</v>
      </c>
      <c r="I70" s="836">
        <v>2.9</v>
      </c>
      <c r="J70" s="837">
        <v>150</v>
      </c>
      <c r="K70" s="782" t="s">
        <v>24</v>
      </c>
      <c r="L70" s="868">
        <v>18</v>
      </c>
      <c r="M70" s="869">
        <v>4000</v>
      </c>
      <c r="N70" s="809">
        <v>0</v>
      </c>
      <c r="O70" s="870">
        <v>1.3</v>
      </c>
      <c r="P70" s="868">
        <v>5</v>
      </c>
      <c r="Q70" s="839"/>
      <c r="R70" s="826" t="s">
        <v>81</v>
      </c>
      <c r="S70" s="811">
        <v>30</v>
      </c>
      <c r="T70" s="840">
        <v>204.13333333333335</v>
      </c>
      <c r="U70" s="841"/>
      <c r="V70" s="836">
        <v>0.78</v>
      </c>
      <c r="W70" s="836"/>
      <c r="X70" s="841"/>
      <c r="Y70" s="842">
        <v>0.78</v>
      </c>
      <c r="Z70" s="871">
        <v>2.3549777777777781</v>
      </c>
      <c r="AA70" s="872"/>
    </row>
    <row r="71" spans="1:27" ht="15">
      <c r="A71" s="804"/>
      <c r="B71" s="805"/>
      <c r="C71" s="804"/>
      <c r="D71" s="865"/>
      <c r="E71" s="834"/>
      <c r="F71" s="873"/>
      <c r="G71" s="804"/>
      <c r="H71" s="836"/>
      <c r="I71" s="836"/>
      <c r="J71" s="837"/>
      <c r="K71" s="807"/>
      <c r="L71" s="804"/>
      <c r="M71" s="869"/>
      <c r="N71" s="809" t="s">
        <v>81</v>
      </c>
      <c r="O71" s="870" t="s">
        <v>81</v>
      </c>
      <c r="P71" s="807"/>
      <c r="Q71" s="839">
        <v>0.05</v>
      </c>
      <c r="R71" s="826">
        <v>3650.5</v>
      </c>
      <c r="S71" s="811"/>
      <c r="T71" s="840" t="s">
        <v>81</v>
      </c>
      <c r="U71" s="841">
        <v>36.69</v>
      </c>
      <c r="V71" s="836"/>
      <c r="W71" s="836"/>
      <c r="X71" s="841">
        <v>1.4000000000000001</v>
      </c>
      <c r="Y71" s="842" t="s">
        <v>81</v>
      </c>
      <c r="Z71" s="871"/>
      <c r="AA71" s="872"/>
    </row>
    <row r="72" spans="1:27" ht="28.5">
      <c r="A72" s="814">
        <v>1100</v>
      </c>
      <c r="B72" s="815"/>
      <c r="C72" s="816" t="s">
        <v>125</v>
      </c>
      <c r="D72" s="817"/>
      <c r="E72" s="818"/>
      <c r="F72" s="819"/>
      <c r="G72" s="820"/>
      <c r="H72" s="821"/>
      <c r="I72" s="821"/>
      <c r="J72" s="822"/>
      <c r="K72" s="822"/>
      <c r="L72" s="817"/>
      <c r="M72" s="822"/>
      <c r="N72" s="823" t="s">
        <v>81</v>
      </c>
      <c r="O72" s="874" t="s">
        <v>81</v>
      </c>
      <c r="P72" s="817"/>
      <c r="Q72" s="839">
        <v>0.05</v>
      </c>
      <c r="R72" s="826">
        <v>4395.5</v>
      </c>
      <c r="S72" s="827"/>
      <c r="T72" s="828" t="s">
        <v>81</v>
      </c>
      <c r="U72" s="841">
        <v>36.505714285714284</v>
      </c>
      <c r="V72" s="821"/>
      <c r="W72" s="821"/>
      <c r="X72" s="841">
        <v>1.4000000000000001</v>
      </c>
      <c r="Y72" s="875" t="s">
        <v>81</v>
      </c>
      <c r="Z72" s="831"/>
      <c r="AA72" s="832"/>
    </row>
    <row r="73" spans="1:27" ht="15">
      <c r="A73" s="804"/>
      <c r="B73" s="805"/>
      <c r="C73" s="804"/>
      <c r="D73" s="833"/>
      <c r="E73" s="834"/>
      <c r="F73" s="835"/>
      <c r="G73" s="804"/>
      <c r="H73" s="836"/>
      <c r="I73" s="836"/>
      <c r="J73" s="837"/>
      <c r="K73" s="807"/>
      <c r="L73" s="804"/>
      <c r="M73" s="837"/>
      <c r="N73" s="809" t="s">
        <v>81</v>
      </c>
      <c r="O73" s="870" t="s">
        <v>81</v>
      </c>
      <c r="P73" s="807"/>
      <c r="Q73" s="839">
        <v>0.05</v>
      </c>
      <c r="R73" s="826">
        <v>4991.5</v>
      </c>
      <c r="S73" s="811"/>
      <c r="T73" s="840" t="s">
        <v>81</v>
      </c>
      <c r="U73" s="841">
        <v>35.227499999999999</v>
      </c>
      <c r="V73" s="836"/>
      <c r="W73" s="836"/>
      <c r="X73" s="841">
        <v>1.4000000000000001</v>
      </c>
      <c r="Y73" s="842" t="s">
        <v>81</v>
      </c>
      <c r="Z73" s="871"/>
      <c r="AA73" s="872"/>
    </row>
    <row r="74" spans="1:27" ht="90">
      <c r="A74" s="845">
        <v>1101</v>
      </c>
      <c r="B74" s="846"/>
      <c r="C74" s="846" t="s">
        <v>126</v>
      </c>
      <c r="D74" s="847">
        <v>20</v>
      </c>
      <c r="E74" s="848">
        <v>45000</v>
      </c>
      <c r="F74" s="849">
        <v>30</v>
      </c>
      <c r="G74" s="850"/>
      <c r="H74" s="851">
        <v>26</v>
      </c>
      <c r="I74" s="851">
        <v>36</v>
      </c>
      <c r="J74" s="852">
        <v>250</v>
      </c>
      <c r="K74" s="853">
        <v>40</v>
      </c>
      <c r="L74" s="854">
        <v>12</v>
      </c>
      <c r="M74" s="855">
        <v>7000</v>
      </c>
      <c r="N74" s="856">
        <v>0.25</v>
      </c>
      <c r="O74" s="857">
        <v>1.2</v>
      </c>
      <c r="P74" s="854">
        <v>22</v>
      </c>
      <c r="Q74" s="839">
        <v>0.05</v>
      </c>
      <c r="R74" s="826">
        <v>5662</v>
      </c>
      <c r="S74" s="858">
        <v>286</v>
      </c>
      <c r="T74" s="859">
        <v>3976</v>
      </c>
      <c r="U74" s="841">
        <v>38.82</v>
      </c>
      <c r="V74" s="851">
        <v>7.7142857142857144</v>
      </c>
      <c r="W74" s="851">
        <v>3.528</v>
      </c>
      <c r="X74" s="841">
        <v>1.4000000000000001</v>
      </c>
      <c r="Y74" s="860">
        <v>11.242285714285714</v>
      </c>
      <c r="Z74" s="896">
        <v>29.860914285714287</v>
      </c>
      <c r="AA74" s="897"/>
    </row>
    <row r="75" spans="1:27" ht="90">
      <c r="A75" s="863">
        <v>1102</v>
      </c>
      <c r="B75" s="864"/>
      <c r="C75" s="864" t="s">
        <v>127</v>
      </c>
      <c r="D75" s="865">
        <v>44</v>
      </c>
      <c r="E75" s="834">
        <v>71000</v>
      </c>
      <c r="F75" s="866">
        <v>48</v>
      </c>
      <c r="G75" s="867"/>
      <c r="H75" s="836">
        <v>43</v>
      </c>
      <c r="I75" s="836">
        <v>57</v>
      </c>
      <c r="J75" s="837">
        <v>250</v>
      </c>
      <c r="K75" s="782">
        <v>40</v>
      </c>
      <c r="L75" s="868">
        <v>12</v>
      </c>
      <c r="M75" s="869">
        <v>7000</v>
      </c>
      <c r="N75" s="809">
        <v>0.25</v>
      </c>
      <c r="O75" s="870">
        <v>1.1000000000000001</v>
      </c>
      <c r="P75" s="868">
        <v>32</v>
      </c>
      <c r="Q75" s="839">
        <v>0.05</v>
      </c>
      <c r="R75" s="826">
        <v>6854</v>
      </c>
      <c r="S75" s="811">
        <v>416</v>
      </c>
      <c r="T75" s="840">
        <v>6238</v>
      </c>
      <c r="U75" s="841">
        <v>36.072000000000003</v>
      </c>
      <c r="V75" s="836">
        <v>11.157142857142858</v>
      </c>
      <c r="W75" s="836">
        <v>7.7616000000000005</v>
      </c>
      <c r="X75" s="841">
        <v>1.4000000000000001</v>
      </c>
      <c r="Y75" s="842">
        <v>18.91874285714286</v>
      </c>
      <c r="Z75" s="898">
        <v>48.257817142857149</v>
      </c>
      <c r="AA75" s="899"/>
    </row>
    <row r="76" spans="1:27" ht="60">
      <c r="A76" s="845">
        <v>1103</v>
      </c>
      <c r="B76" s="846"/>
      <c r="C76" s="846" t="s">
        <v>1059</v>
      </c>
      <c r="D76" s="847">
        <v>50</v>
      </c>
      <c r="E76" s="848">
        <v>80000</v>
      </c>
      <c r="F76" s="849">
        <v>42</v>
      </c>
      <c r="G76" s="850"/>
      <c r="H76" s="851">
        <v>37</v>
      </c>
      <c r="I76" s="851">
        <v>50</v>
      </c>
      <c r="J76" s="852">
        <v>300</v>
      </c>
      <c r="K76" s="853">
        <v>40</v>
      </c>
      <c r="L76" s="854">
        <v>15</v>
      </c>
      <c r="M76" s="855">
        <v>10000</v>
      </c>
      <c r="N76" s="856">
        <v>0.25</v>
      </c>
      <c r="O76" s="857">
        <v>0.9</v>
      </c>
      <c r="P76" s="854">
        <v>48</v>
      </c>
      <c r="Q76" s="839">
        <v>0.05</v>
      </c>
      <c r="R76" s="826">
        <v>8269.5</v>
      </c>
      <c r="S76" s="858">
        <v>624</v>
      </c>
      <c r="T76" s="859">
        <v>6664</v>
      </c>
      <c r="U76" s="841">
        <v>35.104999999999997</v>
      </c>
      <c r="V76" s="851">
        <v>7.2</v>
      </c>
      <c r="W76" s="851">
        <v>8.82</v>
      </c>
      <c r="X76" s="841">
        <v>1.4000000000000001</v>
      </c>
      <c r="Y76" s="860">
        <v>16.02</v>
      </c>
      <c r="Z76" s="861">
        <v>42.056666666666672</v>
      </c>
      <c r="AA76" s="862"/>
    </row>
    <row r="77" spans="1:27" ht="75">
      <c r="A77" s="863">
        <v>1104</v>
      </c>
      <c r="B77" s="864"/>
      <c r="C77" s="900" t="s">
        <v>1060</v>
      </c>
      <c r="D77" s="865">
        <v>75</v>
      </c>
      <c r="E77" s="834">
        <v>98000</v>
      </c>
      <c r="F77" s="866">
        <v>48</v>
      </c>
      <c r="G77" s="867"/>
      <c r="H77" s="836">
        <v>43</v>
      </c>
      <c r="I77" s="836">
        <v>56</v>
      </c>
      <c r="J77" s="837">
        <v>400</v>
      </c>
      <c r="K77" s="782">
        <v>40</v>
      </c>
      <c r="L77" s="868">
        <v>15</v>
      </c>
      <c r="M77" s="869">
        <v>10000</v>
      </c>
      <c r="N77" s="809">
        <v>0.1</v>
      </c>
      <c r="O77" s="870">
        <v>0.85</v>
      </c>
      <c r="P77" s="868">
        <v>59</v>
      </c>
      <c r="Q77" s="839">
        <v>0.05</v>
      </c>
      <c r="R77" s="826">
        <v>9461.5</v>
      </c>
      <c r="S77" s="811">
        <v>767</v>
      </c>
      <c r="T77" s="840">
        <v>8891</v>
      </c>
      <c r="U77" s="841">
        <v>39.335000000000001</v>
      </c>
      <c r="V77" s="836">
        <v>8.33</v>
      </c>
      <c r="W77" s="836">
        <v>13.23</v>
      </c>
      <c r="X77" s="841">
        <v>1.4000000000000001</v>
      </c>
      <c r="Y77" s="842">
        <v>21.560000000000002</v>
      </c>
      <c r="Z77" s="871">
        <v>48.166250000000005</v>
      </c>
      <c r="AA77" s="872"/>
    </row>
    <row r="78" spans="1:27" ht="60">
      <c r="A78" s="845">
        <v>1106</v>
      </c>
      <c r="B78" s="846"/>
      <c r="C78" s="885" t="s">
        <v>1061</v>
      </c>
      <c r="D78" s="847">
        <v>90</v>
      </c>
      <c r="E78" s="848">
        <v>115000</v>
      </c>
      <c r="F78" s="849">
        <v>51</v>
      </c>
      <c r="G78" s="850"/>
      <c r="H78" s="851">
        <v>46</v>
      </c>
      <c r="I78" s="851">
        <v>58</v>
      </c>
      <c r="J78" s="901">
        <v>500</v>
      </c>
      <c r="K78" s="853">
        <v>40</v>
      </c>
      <c r="L78" s="854">
        <v>15</v>
      </c>
      <c r="M78" s="855">
        <v>10000</v>
      </c>
      <c r="N78" s="856">
        <v>0.1</v>
      </c>
      <c r="O78" s="857">
        <v>0.85</v>
      </c>
      <c r="P78" s="854">
        <v>63</v>
      </c>
      <c r="Q78" s="839">
        <v>0.02</v>
      </c>
      <c r="R78" s="826">
        <v>199.04444444444445</v>
      </c>
      <c r="S78" s="858">
        <v>819</v>
      </c>
      <c r="T78" s="859">
        <v>10269</v>
      </c>
      <c r="U78" s="841">
        <v>1.5949629629629629</v>
      </c>
      <c r="V78" s="851">
        <v>9.7750000000000004</v>
      </c>
      <c r="W78" s="851">
        <v>15.876000000000001</v>
      </c>
      <c r="X78" s="841">
        <v>0.56000000000000005</v>
      </c>
      <c r="Y78" s="860">
        <v>25.651000000000003</v>
      </c>
      <c r="Z78" s="861">
        <v>50.807900000000011</v>
      </c>
      <c r="AA78" s="862"/>
    </row>
    <row r="79" spans="1:27" ht="75">
      <c r="A79" s="863">
        <v>1105</v>
      </c>
      <c r="B79" s="864"/>
      <c r="C79" s="864" t="s">
        <v>131</v>
      </c>
      <c r="D79" s="865">
        <v>15</v>
      </c>
      <c r="E79" s="834">
        <v>25000</v>
      </c>
      <c r="F79" s="866">
        <v>19</v>
      </c>
      <c r="G79" s="889"/>
      <c r="H79" s="836">
        <v>17</v>
      </c>
      <c r="I79" s="836">
        <v>23</v>
      </c>
      <c r="J79" s="837">
        <v>200</v>
      </c>
      <c r="K79" s="782">
        <v>40</v>
      </c>
      <c r="L79" s="868">
        <v>15</v>
      </c>
      <c r="M79" s="869">
        <v>6000</v>
      </c>
      <c r="N79" s="809">
        <v>0.25</v>
      </c>
      <c r="O79" s="870">
        <v>0.9</v>
      </c>
      <c r="P79" s="868">
        <v>25</v>
      </c>
      <c r="Q79" s="839"/>
      <c r="R79" s="826" t="s">
        <v>81</v>
      </c>
      <c r="S79" s="811">
        <v>150</v>
      </c>
      <c r="T79" s="840">
        <v>1887.5</v>
      </c>
      <c r="U79" s="841"/>
      <c r="V79" s="836">
        <v>3.7500000000000004</v>
      </c>
      <c r="W79" s="836">
        <v>4.3499999999999996</v>
      </c>
      <c r="X79" s="841"/>
      <c r="Y79" s="842">
        <v>8.1</v>
      </c>
      <c r="Z79" s="871">
        <v>19.291250000000002</v>
      </c>
      <c r="AA79" s="890"/>
    </row>
    <row r="80" spans="1:27" ht="15">
      <c r="A80" s="863"/>
      <c r="B80" s="864"/>
      <c r="C80" s="864"/>
      <c r="D80" s="865"/>
      <c r="E80" s="834"/>
      <c r="F80" s="873"/>
      <c r="G80" s="867"/>
      <c r="H80" s="836"/>
      <c r="I80" s="836"/>
      <c r="J80" s="837"/>
      <c r="K80" s="782"/>
      <c r="L80" s="868"/>
      <c r="M80" s="869"/>
      <c r="N80" s="809" t="s">
        <v>81</v>
      </c>
      <c r="O80" s="870" t="s">
        <v>81</v>
      </c>
      <c r="P80" s="868"/>
      <c r="Q80" s="825"/>
      <c r="R80" s="826" t="s">
        <v>81</v>
      </c>
      <c r="S80" s="811"/>
      <c r="T80" s="840" t="s">
        <v>81</v>
      </c>
      <c r="U80" s="829"/>
      <c r="V80" s="836"/>
      <c r="W80" s="836"/>
      <c r="X80" s="829"/>
      <c r="Y80" s="842" t="s">
        <v>81</v>
      </c>
      <c r="Z80" s="871"/>
      <c r="AA80" s="895"/>
    </row>
    <row r="81" spans="1:27" ht="99.75">
      <c r="A81" s="814">
        <v>1120</v>
      </c>
      <c r="B81" s="815"/>
      <c r="C81" s="816" t="s">
        <v>132</v>
      </c>
      <c r="D81" s="817"/>
      <c r="E81" s="818"/>
      <c r="F81" s="819"/>
      <c r="G81" s="820"/>
      <c r="H81" s="821"/>
      <c r="I81" s="821"/>
      <c r="J81" s="822"/>
      <c r="K81" s="822"/>
      <c r="L81" s="817"/>
      <c r="M81" s="822"/>
      <c r="N81" s="823" t="s">
        <v>81</v>
      </c>
      <c r="O81" s="874" t="s">
        <v>81</v>
      </c>
      <c r="P81" s="817"/>
      <c r="Q81" s="839"/>
      <c r="R81" s="826" t="s">
        <v>81</v>
      </c>
      <c r="S81" s="827"/>
      <c r="T81" s="828" t="s">
        <v>81</v>
      </c>
      <c r="U81" s="841"/>
      <c r="V81" s="821"/>
      <c r="W81" s="821"/>
      <c r="X81" s="841"/>
      <c r="Y81" s="875" t="s">
        <v>81</v>
      </c>
      <c r="Z81" s="831"/>
      <c r="AA81" s="832"/>
    </row>
    <row r="82" spans="1:27" ht="15">
      <c r="A82" s="804"/>
      <c r="B82" s="805"/>
      <c r="C82" s="804"/>
      <c r="D82" s="833"/>
      <c r="E82" s="834"/>
      <c r="F82" s="835"/>
      <c r="G82" s="804"/>
      <c r="H82" s="836"/>
      <c r="I82" s="836"/>
      <c r="J82" s="837"/>
      <c r="K82" s="807"/>
      <c r="L82" s="804"/>
      <c r="M82" s="837"/>
      <c r="N82" s="809" t="s">
        <v>81</v>
      </c>
      <c r="O82" s="870" t="s">
        <v>81</v>
      </c>
      <c r="P82" s="807"/>
      <c r="Q82" s="839">
        <v>0.05</v>
      </c>
      <c r="R82" s="826">
        <v>4089</v>
      </c>
      <c r="S82" s="811"/>
      <c r="T82" s="840" t="s">
        <v>81</v>
      </c>
      <c r="U82" s="841">
        <v>18.052</v>
      </c>
      <c r="V82" s="836"/>
      <c r="W82" s="836"/>
      <c r="X82" s="841">
        <v>1.4000000000000001</v>
      </c>
      <c r="Y82" s="842" t="s">
        <v>81</v>
      </c>
      <c r="Z82" s="871"/>
      <c r="AA82" s="872"/>
    </row>
    <row r="83" spans="1:27" ht="75">
      <c r="A83" s="886">
        <v>1121</v>
      </c>
      <c r="B83" s="846"/>
      <c r="C83" s="846" t="s">
        <v>1062</v>
      </c>
      <c r="D83" s="902">
        <v>33</v>
      </c>
      <c r="E83" s="848">
        <v>10000</v>
      </c>
      <c r="F83" s="903">
        <v>27</v>
      </c>
      <c r="G83" s="904">
        <v>83</v>
      </c>
      <c r="H83" s="905">
        <v>74</v>
      </c>
      <c r="I83" s="905">
        <v>97</v>
      </c>
      <c r="J83" s="906">
        <v>25</v>
      </c>
      <c r="K83" s="853">
        <v>60</v>
      </c>
      <c r="L83" s="854">
        <v>12</v>
      </c>
      <c r="M83" s="906">
        <v>700</v>
      </c>
      <c r="N83" s="856">
        <v>0.25</v>
      </c>
      <c r="O83" s="857">
        <v>1.95</v>
      </c>
      <c r="P83" s="854">
        <v>15</v>
      </c>
      <c r="Q83" s="839">
        <v>0.05</v>
      </c>
      <c r="R83" s="826">
        <v>6612</v>
      </c>
      <c r="S83" s="858">
        <v>195</v>
      </c>
      <c r="T83" s="859">
        <v>1015</v>
      </c>
      <c r="U83" s="841">
        <v>28.975999999999999</v>
      </c>
      <c r="V83" s="905">
        <v>27.857142857142858</v>
      </c>
      <c r="W83" s="905">
        <v>6.5909090909090899</v>
      </c>
      <c r="X83" s="841">
        <v>1.4000000000000001</v>
      </c>
      <c r="Y83" s="907">
        <v>34.448051948051948</v>
      </c>
      <c r="Z83" s="861">
        <v>27.242442857142859</v>
      </c>
      <c r="AA83" s="861">
        <v>82.55285714285715</v>
      </c>
    </row>
    <row r="84" spans="1:27" ht="75">
      <c r="A84" s="863">
        <v>1122</v>
      </c>
      <c r="B84" s="864"/>
      <c r="C84" s="864" t="s">
        <v>135</v>
      </c>
      <c r="D84" s="908">
        <v>50</v>
      </c>
      <c r="E84" s="834">
        <v>17000</v>
      </c>
      <c r="F84" s="835">
        <v>47</v>
      </c>
      <c r="G84" s="909">
        <v>94</v>
      </c>
      <c r="H84" s="910">
        <v>84</v>
      </c>
      <c r="I84" s="910">
        <v>111</v>
      </c>
      <c r="J84" s="911">
        <v>35</v>
      </c>
      <c r="K84" s="782">
        <v>60</v>
      </c>
      <c r="L84" s="868">
        <v>12</v>
      </c>
      <c r="M84" s="912">
        <v>1000</v>
      </c>
      <c r="N84" s="809">
        <v>0.25</v>
      </c>
      <c r="O84" s="870">
        <v>1.8</v>
      </c>
      <c r="P84" s="868">
        <v>17</v>
      </c>
      <c r="Q84" s="839">
        <v>0.05</v>
      </c>
      <c r="R84" s="826">
        <v>5438.5</v>
      </c>
      <c r="S84" s="811">
        <v>221</v>
      </c>
      <c r="T84" s="840">
        <v>1615</v>
      </c>
      <c r="U84" s="841">
        <v>22.614999999999998</v>
      </c>
      <c r="V84" s="910">
        <v>30.6</v>
      </c>
      <c r="W84" s="910">
        <v>8.6999999999999993</v>
      </c>
      <c r="X84" s="841">
        <v>1.4000000000000001</v>
      </c>
      <c r="Y84" s="913">
        <v>39.299999999999997</v>
      </c>
      <c r="Z84" s="871">
        <v>46.993571428571428</v>
      </c>
      <c r="AA84" s="871">
        <v>93.987142857142871</v>
      </c>
    </row>
    <row r="85" spans="1:27" ht="105">
      <c r="A85" s="845">
        <v>1123</v>
      </c>
      <c r="B85" s="846" t="s">
        <v>1056</v>
      </c>
      <c r="C85" s="846" t="s">
        <v>136</v>
      </c>
      <c r="D85" s="902">
        <v>50</v>
      </c>
      <c r="E85" s="848">
        <v>21000</v>
      </c>
      <c r="F85" s="903">
        <v>51</v>
      </c>
      <c r="G85" s="904">
        <v>101</v>
      </c>
      <c r="H85" s="905">
        <v>90</v>
      </c>
      <c r="I85" s="905">
        <v>119</v>
      </c>
      <c r="J85" s="906">
        <v>40</v>
      </c>
      <c r="K85" s="853">
        <v>60</v>
      </c>
      <c r="L85" s="854">
        <v>12</v>
      </c>
      <c r="M85" s="914">
        <v>1000</v>
      </c>
      <c r="N85" s="856">
        <v>0.25</v>
      </c>
      <c r="O85" s="857">
        <v>1.65</v>
      </c>
      <c r="P85" s="854">
        <v>17</v>
      </c>
      <c r="Q85" s="839">
        <v>0.05</v>
      </c>
      <c r="R85" s="826">
        <v>8120.5</v>
      </c>
      <c r="S85" s="858">
        <v>221</v>
      </c>
      <c r="T85" s="859">
        <v>1943</v>
      </c>
      <c r="U85" s="841">
        <v>27.724285714285713</v>
      </c>
      <c r="V85" s="905">
        <v>34.65</v>
      </c>
      <c r="W85" s="905">
        <v>8.6999999999999993</v>
      </c>
      <c r="X85" s="841">
        <v>1.4000000000000001</v>
      </c>
      <c r="Y85" s="907">
        <v>43.349999999999994</v>
      </c>
      <c r="Z85" s="861">
        <v>50.558750000000003</v>
      </c>
      <c r="AA85" s="861">
        <v>101.11750000000001</v>
      </c>
    </row>
    <row r="86" spans="1:27" ht="135">
      <c r="A86" s="863">
        <v>1130</v>
      </c>
      <c r="B86" s="864" t="s">
        <v>1056</v>
      </c>
      <c r="C86" s="864" t="s">
        <v>1063</v>
      </c>
      <c r="D86" s="908">
        <v>80</v>
      </c>
      <c r="E86" s="834">
        <v>31500</v>
      </c>
      <c r="F86" s="835">
        <v>80</v>
      </c>
      <c r="G86" s="909">
        <v>100</v>
      </c>
      <c r="H86" s="910">
        <v>89</v>
      </c>
      <c r="I86" s="910">
        <v>119</v>
      </c>
      <c r="J86" s="911">
        <v>55</v>
      </c>
      <c r="K86" s="782">
        <v>60</v>
      </c>
      <c r="L86" s="868">
        <v>12</v>
      </c>
      <c r="M86" s="912">
        <v>1300</v>
      </c>
      <c r="N86" s="809">
        <v>0.25</v>
      </c>
      <c r="O86" s="915">
        <v>1.35</v>
      </c>
      <c r="P86" s="868">
        <v>20</v>
      </c>
      <c r="Q86" s="839">
        <v>0.05</v>
      </c>
      <c r="R86" s="826">
        <v>2011.5</v>
      </c>
      <c r="S86" s="811">
        <v>260</v>
      </c>
      <c r="T86" s="840">
        <v>2843</v>
      </c>
      <c r="U86" s="841">
        <v>11.202500000000001</v>
      </c>
      <c r="V86" s="910">
        <v>32.71153846153846</v>
      </c>
      <c r="W86" s="910">
        <v>6.5250000000000004</v>
      </c>
      <c r="X86" s="841">
        <v>1.4000000000000001</v>
      </c>
      <c r="Y86" s="913">
        <v>39.236538461538458</v>
      </c>
      <c r="Z86" s="871">
        <v>80.016153846153841</v>
      </c>
      <c r="AA86" s="871">
        <v>100.02019230769231</v>
      </c>
    </row>
    <row r="87" spans="1:27" ht="135">
      <c r="A87" s="845">
        <v>1131</v>
      </c>
      <c r="B87" s="846" t="s">
        <v>1056</v>
      </c>
      <c r="C87" s="846" t="s">
        <v>138</v>
      </c>
      <c r="D87" s="902">
        <v>100</v>
      </c>
      <c r="E87" s="848">
        <v>37500</v>
      </c>
      <c r="F87" s="903">
        <v>96</v>
      </c>
      <c r="G87" s="904">
        <v>96</v>
      </c>
      <c r="H87" s="905">
        <v>86</v>
      </c>
      <c r="I87" s="905">
        <v>114</v>
      </c>
      <c r="J87" s="906">
        <v>70</v>
      </c>
      <c r="K87" s="853">
        <v>60</v>
      </c>
      <c r="L87" s="854">
        <v>12</v>
      </c>
      <c r="M87" s="914">
        <v>1800</v>
      </c>
      <c r="N87" s="856">
        <v>0.25</v>
      </c>
      <c r="O87" s="916">
        <v>1.45</v>
      </c>
      <c r="P87" s="854">
        <v>25</v>
      </c>
      <c r="Q87" s="839"/>
      <c r="R87" s="826" t="s">
        <v>81</v>
      </c>
      <c r="S87" s="858">
        <v>325</v>
      </c>
      <c r="T87" s="859">
        <v>3400</v>
      </c>
      <c r="U87" s="841"/>
      <c r="V87" s="905">
        <v>30.208333333333332</v>
      </c>
      <c r="W87" s="905">
        <v>8.6999999999999993</v>
      </c>
      <c r="X87" s="841"/>
      <c r="Y87" s="907">
        <v>38.908333333333331</v>
      </c>
      <c r="Z87" s="861">
        <v>96.227738095238095</v>
      </c>
      <c r="AA87" s="861">
        <v>96.227738095238095</v>
      </c>
    </row>
    <row r="88" spans="1:27" ht="60">
      <c r="A88" s="863">
        <v>1124</v>
      </c>
      <c r="B88" s="864"/>
      <c r="C88" s="864" t="s">
        <v>139</v>
      </c>
      <c r="D88" s="865">
        <v>5</v>
      </c>
      <c r="E88" s="834">
        <v>7000</v>
      </c>
      <c r="F88" s="884">
        <v>16</v>
      </c>
      <c r="G88" s="917"/>
      <c r="H88" s="836">
        <v>14</v>
      </c>
      <c r="I88" s="836">
        <v>18</v>
      </c>
      <c r="J88" s="837">
        <v>100</v>
      </c>
      <c r="K88" s="782">
        <v>80</v>
      </c>
      <c r="L88" s="868">
        <v>12</v>
      </c>
      <c r="M88" s="869">
        <v>2500</v>
      </c>
      <c r="N88" s="809">
        <v>0.25</v>
      </c>
      <c r="O88" s="870">
        <v>1.5</v>
      </c>
      <c r="P88" s="868">
        <v>9</v>
      </c>
      <c r="Q88" s="825"/>
      <c r="R88" s="826" t="s">
        <v>81</v>
      </c>
      <c r="S88" s="811">
        <v>117</v>
      </c>
      <c r="T88" s="840">
        <v>701</v>
      </c>
      <c r="U88" s="829"/>
      <c r="V88" s="836">
        <v>4.1999999999999993</v>
      </c>
      <c r="W88" s="836">
        <v>2.9</v>
      </c>
      <c r="X88" s="829"/>
      <c r="Y88" s="842">
        <v>7.1</v>
      </c>
      <c r="Z88" s="871">
        <v>15.521000000000001</v>
      </c>
      <c r="AA88" s="890"/>
    </row>
    <row r="89" spans="1:27" ht="45">
      <c r="A89" s="845">
        <v>1125</v>
      </c>
      <c r="B89" s="846"/>
      <c r="C89" s="846" t="s">
        <v>140</v>
      </c>
      <c r="D89" s="847">
        <v>6</v>
      </c>
      <c r="E89" s="848">
        <v>6900</v>
      </c>
      <c r="F89" s="883">
        <v>13.5</v>
      </c>
      <c r="G89" s="918"/>
      <c r="H89" s="851">
        <v>12</v>
      </c>
      <c r="I89" s="851">
        <v>16</v>
      </c>
      <c r="J89" s="852">
        <v>150</v>
      </c>
      <c r="K89" s="853">
        <v>60</v>
      </c>
      <c r="L89" s="854">
        <v>12</v>
      </c>
      <c r="M89" s="855">
        <v>4000</v>
      </c>
      <c r="N89" s="856">
        <v>0.25</v>
      </c>
      <c r="O89" s="857">
        <v>1.8</v>
      </c>
      <c r="P89" s="854">
        <v>12</v>
      </c>
      <c r="Q89" s="839"/>
      <c r="R89" s="826" t="s">
        <v>81</v>
      </c>
      <c r="S89" s="858">
        <v>156</v>
      </c>
      <c r="T89" s="859">
        <v>956.8</v>
      </c>
      <c r="U89" s="841"/>
      <c r="V89" s="851">
        <v>3.1050000000000004</v>
      </c>
      <c r="W89" s="851">
        <v>2.61</v>
      </c>
      <c r="X89" s="841"/>
      <c r="Y89" s="860">
        <v>5.7149999999999999</v>
      </c>
      <c r="Z89" s="861">
        <v>13.303033333333335</v>
      </c>
      <c r="AA89" s="862"/>
    </row>
    <row r="90" spans="1:27" ht="45">
      <c r="A90" s="863">
        <v>1126</v>
      </c>
      <c r="B90" s="864"/>
      <c r="C90" s="864" t="s">
        <v>141</v>
      </c>
      <c r="D90" s="865">
        <v>8</v>
      </c>
      <c r="E90" s="834">
        <v>9000</v>
      </c>
      <c r="F90" s="884">
        <v>15</v>
      </c>
      <c r="G90" s="917"/>
      <c r="H90" s="836">
        <v>14</v>
      </c>
      <c r="I90" s="836">
        <v>17</v>
      </c>
      <c r="J90" s="837">
        <v>200</v>
      </c>
      <c r="K90" s="782">
        <v>60</v>
      </c>
      <c r="L90" s="868">
        <v>12</v>
      </c>
      <c r="M90" s="869">
        <v>4000</v>
      </c>
      <c r="N90" s="809">
        <v>0.1</v>
      </c>
      <c r="O90" s="870">
        <v>1.6</v>
      </c>
      <c r="P90" s="868">
        <v>18</v>
      </c>
      <c r="Q90" s="839">
        <v>0.5</v>
      </c>
      <c r="R90" s="826">
        <v>774.3</v>
      </c>
      <c r="S90" s="811">
        <v>234</v>
      </c>
      <c r="T90" s="840">
        <v>1306</v>
      </c>
      <c r="U90" s="919">
        <v>41.083999999999996</v>
      </c>
      <c r="V90" s="836">
        <v>3.6</v>
      </c>
      <c r="W90" s="836">
        <v>3.48</v>
      </c>
      <c r="X90" s="919">
        <v>14</v>
      </c>
      <c r="Y90" s="842">
        <v>7.08</v>
      </c>
      <c r="Z90" s="871">
        <v>14.971</v>
      </c>
      <c r="AA90" s="872"/>
    </row>
    <row r="91" spans="1:27" ht="90">
      <c r="A91" s="845">
        <v>1127</v>
      </c>
      <c r="B91" s="846"/>
      <c r="C91" s="846" t="s">
        <v>142</v>
      </c>
      <c r="D91" s="847">
        <v>10</v>
      </c>
      <c r="E91" s="848">
        <v>14500</v>
      </c>
      <c r="F91" s="883">
        <v>18</v>
      </c>
      <c r="G91" s="918"/>
      <c r="H91" s="851">
        <v>17</v>
      </c>
      <c r="I91" s="851">
        <v>21</v>
      </c>
      <c r="J91" s="852">
        <v>250</v>
      </c>
      <c r="K91" s="853">
        <v>60</v>
      </c>
      <c r="L91" s="854">
        <v>12</v>
      </c>
      <c r="M91" s="855">
        <v>4000</v>
      </c>
      <c r="N91" s="856">
        <v>0.1</v>
      </c>
      <c r="O91" s="857">
        <v>1.35</v>
      </c>
      <c r="P91" s="854">
        <v>18</v>
      </c>
      <c r="Q91" s="839">
        <v>0.5</v>
      </c>
      <c r="R91" s="826">
        <v>1348.5</v>
      </c>
      <c r="S91" s="858">
        <v>234</v>
      </c>
      <c r="T91" s="859">
        <v>1817.5</v>
      </c>
      <c r="U91" s="919">
        <v>46.985714285714288</v>
      </c>
      <c r="V91" s="851">
        <v>4.8937500000000007</v>
      </c>
      <c r="W91" s="851">
        <v>4.3499999999999996</v>
      </c>
      <c r="X91" s="919">
        <v>14</v>
      </c>
      <c r="Y91" s="860">
        <v>9.2437500000000004</v>
      </c>
      <c r="Z91" s="861">
        <v>18.165125000000003</v>
      </c>
      <c r="AA91" s="862"/>
    </row>
    <row r="92" spans="1:27" ht="90">
      <c r="A92" s="863">
        <v>1128</v>
      </c>
      <c r="B92" s="864"/>
      <c r="C92" s="864" t="s">
        <v>143</v>
      </c>
      <c r="D92" s="865">
        <v>10</v>
      </c>
      <c r="E92" s="834">
        <v>15500</v>
      </c>
      <c r="F92" s="884">
        <v>21</v>
      </c>
      <c r="G92" s="917"/>
      <c r="H92" s="836">
        <v>19</v>
      </c>
      <c r="I92" s="836">
        <v>25</v>
      </c>
      <c r="J92" s="837">
        <v>120</v>
      </c>
      <c r="K92" s="782">
        <v>60</v>
      </c>
      <c r="L92" s="868">
        <v>12</v>
      </c>
      <c r="M92" s="869">
        <v>4000</v>
      </c>
      <c r="N92" s="809">
        <v>0.25</v>
      </c>
      <c r="O92" s="870">
        <v>0.85</v>
      </c>
      <c r="P92" s="868">
        <v>9</v>
      </c>
      <c r="Q92" s="839">
        <v>0.5</v>
      </c>
      <c r="R92" s="826">
        <v>1827</v>
      </c>
      <c r="S92" s="811">
        <v>117</v>
      </c>
      <c r="T92" s="840">
        <v>1388</v>
      </c>
      <c r="U92" s="919">
        <v>53.35</v>
      </c>
      <c r="V92" s="836">
        <v>3.2937499999999997</v>
      </c>
      <c r="W92" s="836">
        <v>4.3499999999999996</v>
      </c>
      <c r="X92" s="919">
        <v>14</v>
      </c>
      <c r="Y92" s="842">
        <v>7.6437499999999989</v>
      </c>
      <c r="Z92" s="871">
        <v>21.131458333333335</v>
      </c>
      <c r="AA92" s="872"/>
    </row>
    <row r="93" spans="1:27" ht="90">
      <c r="A93" s="845">
        <v>1129</v>
      </c>
      <c r="B93" s="846"/>
      <c r="C93" s="846" t="s">
        <v>144</v>
      </c>
      <c r="D93" s="847">
        <v>12</v>
      </c>
      <c r="E93" s="848">
        <v>8500</v>
      </c>
      <c r="F93" s="883">
        <v>16</v>
      </c>
      <c r="G93" s="918"/>
      <c r="H93" s="851">
        <v>14</v>
      </c>
      <c r="I93" s="851">
        <v>18</v>
      </c>
      <c r="J93" s="852">
        <v>150</v>
      </c>
      <c r="K93" s="853">
        <v>60</v>
      </c>
      <c r="L93" s="854">
        <v>12</v>
      </c>
      <c r="M93" s="855">
        <v>4000</v>
      </c>
      <c r="N93" s="856">
        <v>0.25</v>
      </c>
      <c r="O93" s="857">
        <v>1.65</v>
      </c>
      <c r="P93" s="854">
        <v>10</v>
      </c>
      <c r="Q93" s="839">
        <v>0.25</v>
      </c>
      <c r="R93" s="826">
        <v>2871</v>
      </c>
      <c r="S93" s="858">
        <v>130</v>
      </c>
      <c r="T93" s="859">
        <v>827</v>
      </c>
      <c r="U93" s="919">
        <v>59.036363636363639</v>
      </c>
      <c r="V93" s="851">
        <v>3.5062499999999996</v>
      </c>
      <c r="W93" s="851">
        <v>5.22</v>
      </c>
      <c r="X93" s="919">
        <v>7</v>
      </c>
      <c r="Y93" s="860">
        <v>8.7262500000000003</v>
      </c>
      <c r="Z93" s="861">
        <v>15.663541666666669</v>
      </c>
      <c r="AA93" s="862"/>
    </row>
    <row r="94" spans="1:27" ht="15">
      <c r="A94" s="863"/>
      <c r="B94" s="864"/>
      <c r="C94" s="864"/>
      <c r="D94" s="868"/>
      <c r="E94" s="834"/>
      <c r="F94" s="920"/>
      <c r="G94" s="867"/>
      <c r="H94" s="921"/>
      <c r="I94" s="921"/>
      <c r="J94" s="782"/>
      <c r="K94" s="782"/>
      <c r="L94" s="868"/>
      <c r="M94" s="782"/>
      <c r="N94" s="809" t="s">
        <v>81</v>
      </c>
      <c r="O94" s="870" t="s">
        <v>81</v>
      </c>
      <c r="P94" s="868"/>
      <c r="Q94" s="839">
        <v>0.25</v>
      </c>
      <c r="R94" s="826">
        <v>3393</v>
      </c>
      <c r="S94" s="785"/>
      <c r="T94" s="840" t="s">
        <v>81</v>
      </c>
      <c r="U94" s="919">
        <v>55.085714285714289</v>
      </c>
      <c r="V94" s="921"/>
      <c r="W94" s="921"/>
      <c r="X94" s="919">
        <v>7</v>
      </c>
      <c r="Y94" s="842" t="s">
        <v>81</v>
      </c>
      <c r="Z94" s="922"/>
      <c r="AA94" s="895"/>
    </row>
    <row r="95" spans="1:27" ht="28.5">
      <c r="A95" s="814">
        <v>1140</v>
      </c>
      <c r="B95" s="815"/>
      <c r="C95" s="816" t="s">
        <v>145</v>
      </c>
      <c r="D95" s="817"/>
      <c r="E95" s="818"/>
      <c r="F95" s="819"/>
      <c r="G95" s="820"/>
      <c r="H95" s="821"/>
      <c r="I95" s="821"/>
      <c r="J95" s="822"/>
      <c r="K95" s="822"/>
      <c r="L95" s="817"/>
      <c r="M95" s="822"/>
      <c r="N95" s="823" t="s">
        <v>81</v>
      </c>
      <c r="O95" s="874" t="s">
        <v>81</v>
      </c>
      <c r="P95" s="817"/>
      <c r="Q95" s="839">
        <v>0.05</v>
      </c>
      <c r="R95" s="826">
        <v>626.4</v>
      </c>
      <c r="S95" s="827"/>
      <c r="T95" s="828" t="s">
        <v>81</v>
      </c>
      <c r="U95" s="841">
        <v>7.8579999999999997</v>
      </c>
      <c r="V95" s="821"/>
      <c r="W95" s="821"/>
      <c r="X95" s="841">
        <v>1.4000000000000001</v>
      </c>
      <c r="Y95" s="875" t="s">
        <v>81</v>
      </c>
      <c r="Z95" s="831"/>
      <c r="AA95" s="832"/>
    </row>
    <row r="96" spans="1:27" ht="15">
      <c r="A96" s="804"/>
      <c r="B96" s="805"/>
      <c r="C96" s="804"/>
      <c r="D96" s="808"/>
      <c r="E96" s="834"/>
      <c r="F96" s="804"/>
      <c r="G96" s="804"/>
      <c r="H96" s="807"/>
      <c r="I96" s="807"/>
      <c r="J96" s="808"/>
      <c r="K96" s="807"/>
      <c r="L96" s="804"/>
      <c r="M96" s="808"/>
      <c r="N96" s="809" t="s">
        <v>81</v>
      </c>
      <c r="O96" s="870" t="s">
        <v>81</v>
      </c>
      <c r="P96" s="807"/>
      <c r="Q96" s="839">
        <v>0.05</v>
      </c>
      <c r="R96" s="826">
        <v>704.7</v>
      </c>
      <c r="S96" s="804"/>
      <c r="T96" s="840" t="s">
        <v>81</v>
      </c>
      <c r="U96" s="841">
        <v>7.5726666666666675</v>
      </c>
      <c r="V96" s="804"/>
      <c r="W96" s="804"/>
      <c r="X96" s="841">
        <v>1.4000000000000001</v>
      </c>
      <c r="Y96" s="842" t="s">
        <v>81</v>
      </c>
      <c r="Z96" s="838"/>
      <c r="AA96" s="838"/>
    </row>
    <row r="97" spans="1:27" ht="75">
      <c r="A97" s="845">
        <v>1141</v>
      </c>
      <c r="B97" s="846" t="s">
        <v>1056</v>
      </c>
      <c r="C97" s="846" t="s">
        <v>146</v>
      </c>
      <c r="D97" s="847">
        <v>2</v>
      </c>
      <c r="E97" s="848">
        <v>900</v>
      </c>
      <c r="F97" s="883">
        <v>12</v>
      </c>
      <c r="G97" s="891">
        <v>15.2</v>
      </c>
      <c r="H97" s="851">
        <v>12</v>
      </c>
      <c r="I97" s="851">
        <v>13</v>
      </c>
      <c r="J97" s="852">
        <v>50</v>
      </c>
      <c r="K97" s="853">
        <v>80</v>
      </c>
      <c r="L97" s="854">
        <v>10</v>
      </c>
      <c r="M97" s="855">
        <v>1500</v>
      </c>
      <c r="N97" s="856">
        <v>0</v>
      </c>
      <c r="O97" s="857">
        <v>5.65</v>
      </c>
      <c r="P97" s="854">
        <v>1</v>
      </c>
      <c r="Q97" s="839">
        <v>0.05</v>
      </c>
      <c r="R97" s="826">
        <v>974</v>
      </c>
      <c r="S97" s="858">
        <v>6</v>
      </c>
      <c r="T97" s="859">
        <v>111.3</v>
      </c>
      <c r="U97" s="841">
        <v>7.4950000000000001</v>
      </c>
      <c r="V97" s="851">
        <v>5.2460000000000004</v>
      </c>
      <c r="W97" s="851">
        <v>3.6159999999999997</v>
      </c>
      <c r="X97" s="841">
        <v>1.4000000000000001</v>
      </c>
      <c r="Y97" s="860">
        <v>8.8620000000000001</v>
      </c>
      <c r="Z97" s="861">
        <v>12.196800000000001</v>
      </c>
      <c r="AA97" s="893">
        <v>15.246</v>
      </c>
    </row>
    <row r="98" spans="1:27" ht="75">
      <c r="A98" s="863">
        <v>1142</v>
      </c>
      <c r="B98" s="864" t="s">
        <v>1056</v>
      </c>
      <c r="C98" s="864" t="s">
        <v>147</v>
      </c>
      <c r="D98" s="865">
        <v>4</v>
      </c>
      <c r="E98" s="834">
        <v>1700</v>
      </c>
      <c r="F98" s="884">
        <v>19.5</v>
      </c>
      <c r="G98" s="889">
        <v>12.2</v>
      </c>
      <c r="H98" s="836">
        <v>19</v>
      </c>
      <c r="I98" s="836">
        <v>21</v>
      </c>
      <c r="J98" s="837">
        <v>60</v>
      </c>
      <c r="K98" s="782">
        <v>80</v>
      </c>
      <c r="L98" s="868">
        <v>10</v>
      </c>
      <c r="M98" s="869">
        <v>1500</v>
      </c>
      <c r="N98" s="809">
        <v>0</v>
      </c>
      <c r="O98" s="870">
        <v>3.45</v>
      </c>
      <c r="P98" s="868">
        <v>1</v>
      </c>
      <c r="Q98" s="839">
        <v>0.05</v>
      </c>
      <c r="R98" s="826">
        <v>1412.3</v>
      </c>
      <c r="S98" s="811">
        <v>6</v>
      </c>
      <c r="T98" s="840">
        <v>204.9</v>
      </c>
      <c r="U98" s="841">
        <v>7.7851999999999997</v>
      </c>
      <c r="V98" s="836">
        <v>7.0419999999999998</v>
      </c>
      <c r="W98" s="836">
        <v>7.2319999999999993</v>
      </c>
      <c r="X98" s="841">
        <v>1.4000000000000001</v>
      </c>
      <c r="Y98" s="842">
        <v>14.273999999999999</v>
      </c>
      <c r="Z98" s="871">
        <v>19.457900000000002</v>
      </c>
      <c r="AA98" s="890">
        <v>12.1611875</v>
      </c>
    </row>
    <row r="99" spans="1:27" ht="75">
      <c r="A99" s="845">
        <v>1143</v>
      </c>
      <c r="B99" s="846" t="s">
        <v>1056</v>
      </c>
      <c r="C99" s="846" t="s">
        <v>148</v>
      </c>
      <c r="D99" s="847">
        <v>5</v>
      </c>
      <c r="E99" s="848">
        <v>2000</v>
      </c>
      <c r="F99" s="883">
        <v>22</v>
      </c>
      <c r="G99" s="891">
        <v>11.1</v>
      </c>
      <c r="H99" s="851">
        <v>22</v>
      </c>
      <c r="I99" s="851">
        <v>24</v>
      </c>
      <c r="J99" s="852">
        <v>70</v>
      </c>
      <c r="K99" s="853">
        <v>80</v>
      </c>
      <c r="L99" s="854">
        <v>10</v>
      </c>
      <c r="M99" s="855">
        <v>1500</v>
      </c>
      <c r="N99" s="856">
        <v>0</v>
      </c>
      <c r="O99" s="857">
        <v>3.1</v>
      </c>
      <c r="P99" s="854">
        <v>1</v>
      </c>
      <c r="Q99" s="839">
        <v>0.05</v>
      </c>
      <c r="R99" s="826">
        <v>643.79999999999995</v>
      </c>
      <c r="S99" s="858">
        <v>6</v>
      </c>
      <c r="T99" s="859">
        <v>240</v>
      </c>
      <c r="U99" s="841">
        <v>6.6966666666666663</v>
      </c>
      <c r="V99" s="851">
        <v>7.7873333333333328</v>
      </c>
      <c r="W99" s="851">
        <v>9.0399999999999991</v>
      </c>
      <c r="X99" s="841">
        <v>1.4000000000000001</v>
      </c>
      <c r="Y99" s="860">
        <v>16.827333333333332</v>
      </c>
      <c r="Z99" s="861">
        <v>22.281495238095236</v>
      </c>
      <c r="AA99" s="893">
        <v>11.140747619047618</v>
      </c>
    </row>
    <row r="100" spans="1:27" ht="60">
      <c r="A100" s="863">
        <v>1144</v>
      </c>
      <c r="B100" s="805"/>
      <c r="C100" s="864" t="s">
        <v>149</v>
      </c>
      <c r="D100" s="923">
        <v>2</v>
      </c>
      <c r="E100" s="834">
        <v>2300</v>
      </c>
      <c r="F100" s="884">
        <v>20.5</v>
      </c>
      <c r="G100" s="889">
        <v>12.8</v>
      </c>
      <c r="H100" s="836">
        <v>19</v>
      </c>
      <c r="I100" s="836">
        <v>22</v>
      </c>
      <c r="J100" s="837">
        <v>60</v>
      </c>
      <c r="K100" s="782">
        <v>80</v>
      </c>
      <c r="L100" s="868">
        <v>10</v>
      </c>
      <c r="M100" s="869">
        <v>1500</v>
      </c>
      <c r="N100" s="809">
        <v>0</v>
      </c>
      <c r="O100" s="870">
        <v>2.4</v>
      </c>
      <c r="P100" s="868">
        <v>1</v>
      </c>
      <c r="Q100" s="839">
        <v>0.05</v>
      </c>
      <c r="R100" s="826">
        <v>635.1</v>
      </c>
      <c r="S100" s="811">
        <v>6</v>
      </c>
      <c r="T100" s="840">
        <v>275.10000000000002</v>
      </c>
      <c r="U100" s="841">
        <v>5.3980000000000006</v>
      </c>
      <c r="V100" s="836">
        <v>6.8120000000000003</v>
      </c>
      <c r="W100" s="836">
        <v>7.2319999999999993</v>
      </c>
      <c r="X100" s="841">
        <v>1.4000000000000001</v>
      </c>
      <c r="Y100" s="842">
        <v>14.044</v>
      </c>
      <c r="Z100" s="871">
        <v>20.491900000000005</v>
      </c>
      <c r="AA100" s="890">
        <v>12.807437500000002</v>
      </c>
    </row>
    <row r="101" spans="1:27" ht="45">
      <c r="A101" s="845">
        <v>1145</v>
      </c>
      <c r="B101" s="924"/>
      <c r="C101" s="846" t="s">
        <v>150</v>
      </c>
      <c r="D101" s="847">
        <v>2</v>
      </c>
      <c r="E101" s="848">
        <v>1400</v>
      </c>
      <c r="F101" s="883">
        <v>12.5</v>
      </c>
      <c r="G101" s="891">
        <v>17.600000000000001</v>
      </c>
      <c r="H101" s="851">
        <v>12</v>
      </c>
      <c r="I101" s="851">
        <v>13</v>
      </c>
      <c r="J101" s="852">
        <v>60</v>
      </c>
      <c r="K101" s="853">
        <v>70</v>
      </c>
      <c r="L101" s="854">
        <v>10</v>
      </c>
      <c r="M101" s="855">
        <v>1000</v>
      </c>
      <c r="N101" s="856">
        <v>0</v>
      </c>
      <c r="O101" s="857">
        <v>3.5</v>
      </c>
      <c r="P101" s="854">
        <v>4</v>
      </c>
      <c r="Q101" s="825"/>
      <c r="R101" s="826" t="s">
        <v>81</v>
      </c>
      <c r="S101" s="858">
        <v>24</v>
      </c>
      <c r="T101" s="859">
        <v>187.8</v>
      </c>
      <c r="U101" s="829"/>
      <c r="V101" s="851">
        <v>4.8999999999999995</v>
      </c>
      <c r="W101" s="851">
        <v>3.1640000000000001</v>
      </c>
      <c r="X101" s="829"/>
      <c r="Y101" s="860">
        <v>8.0640000000000001</v>
      </c>
      <c r="Z101" s="861">
        <v>12.313400000000001</v>
      </c>
      <c r="AA101" s="893">
        <v>17.59057142857143</v>
      </c>
    </row>
    <row r="102" spans="1:27" ht="45">
      <c r="A102" s="863">
        <v>1146</v>
      </c>
      <c r="B102" s="805"/>
      <c r="C102" s="864" t="s">
        <v>151</v>
      </c>
      <c r="D102" s="865">
        <v>3</v>
      </c>
      <c r="E102" s="834">
        <v>1900</v>
      </c>
      <c r="F102" s="925">
        <v>14.5</v>
      </c>
      <c r="G102" s="889">
        <v>10.8</v>
      </c>
      <c r="H102" s="836">
        <v>14</v>
      </c>
      <c r="I102" s="836">
        <v>15</v>
      </c>
      <c r="J102" s="837">
        <v>100</v>
      </c>
      <c r="K102" s="782">
        <v>90</v>
      </c>
      <c r="L102" s="868">
        <v>10</v>
      </c>
      <c r="M102" s="869">
        <v>1500</v>
      </c>
      <c r="N102" s="809">
        <v>0</v>
      </c>
      <c r="O102" s="870">
        <v>3.7</v>
      </c>
      <c r="P102" s="868">
        <v>4</v>
      </c>
      <c r="Q102" s="825"/>
      <c r="R102" s="826" t="s">
        <v>81</v>
      </c>
      <c r="S102" s="811">
        <v>24</v>
      </c>
      <c r="T102" s="840">
        <v>246.3</v>
      </c>
      <c r="U102" s="829"/>
      <c r="V102" s="836">
        <v>4.6866666666666665</v>
      </c>
      <c r="W102" s="836">
        <v>6.1019999999999994</v>
      </c>
      <c r="X102" s="829"/>
      <c r="Y102" s="842">
        <v>10.788666666666666</v>
      </c>
      <c r="Z102" s="871">
        <v>14.576833333333333</v>
      </c>
      <c r="AA102" s="890">
        <v>10.797654320987654</v>
      </c>
    </row>
    <row r="103" spans="1:27" ht="75">
      <c r="A103" s="845">
        <v>1147</v>
      </c>
      <c r="B103" s="924"/>
      <c r="C103" s="846" t="s">
        <v>152</v>
      </c>
      <c r="D103" s="847">
        <v>2</v>
      </c>
      <c r="E103" s="848">
        <v>1100</v>
      </c>
      <c r="F103" s="926">
        <v>15</v>
      </c>
      <c r="G103" s="927"/>
      <c r="H103" s="851">
        <v>14</v>
      </c>
      <c r="I103" s="851">
        <v>16</v>
      </c>
      <c r="J103" s="852">
        <v>50</v>
      </c>
      <c r="K103" s="853">
        <v>90</v>
      </c>
      <c r="L103" s="854">
        <v>10</v>
      </c>
      <c r="M103" s="852">
        <v>800</v>
      </c>
      <c r="N103" s="856">
        <v>0</v>
      </c>
      <c r="O103" s="857">
        <v>4.8499999999999996</v>
      </c>
      <c r="P103" s="854">
        <v>3</v>
      </c>
      <c r="Q103" s="928"/>
      <c r="R103" s="826" t="s">
        <v>81</v>
      </c>
      <c r="S103" s="858">
        <v>18</v>
      </c>
      <c r="T103" s="859">
        <v>146.69999999999999</v>
      </c>
      <c r="U103" s="928"/>
      <c r="V103" s="851">
        <v>6.6687499999999993</v>
      </c>
      <c r="W103" s="851">
        <v>4.0679999999999996</v>
      </c>
      <c r="X103" s="928"/>
      <c r="Y103" s="860">
        <v>10.736749999999999</v>
      </c>
      <c r="Z103" s="861">
        <v>15.037825</v>
      </c>
      <c r="AA103" s="862"/>
    </row>
    <row r="104" spans="1:27" ht="60">
      <c r="A104" s="863">
        <v>1148</v>
      </c>
      <c r="B104" s="805"/>
      <c r="C104" s="864" t="s">
        <v>153</v>
      </c>
      <c r="D104" s="865">
        <v>3</v>
      </c>
      <c r="E104" s="834">
        <v>1050</v>
      </c>
      <c r="F104" s="925">
        <v>14</v>
      </c>
      <c r="G104" s="804"/>
      <c r="H104" s="836">
        <v>13</v>
      </c>
      <c r="I104" s="836">
        <v>15</v>
      </c>
      <c r="J104" s="837">
        <v>40</v>
      </c>
      <c r="K104" s="782">
        <v>90</v>
      </c>
      <c r="L104" s="868">
        <v>12</v>
      </c>
      <c r="M104" s="837">
        <v>800</v>
      </c>
      <c r="N104" s="809">
        <v>0</v>
      </c>
      <c r="O104" s="870">
        <v>2.9</v>
      </c>
      <c r="P104" s="868">
        <v>2</v>
      </c>
      <c r="Q104" s="839">
        <v>0.1</v>
      </c>
      <c r="R104" s="826">
        <v>127.05</v>
      </c>
      <c r="S104" s="811">
        <v>12</v>
      </c>
      <c r="T104" s="840">
        <v>117.35</v>
      </c>
      <c r="U104" s="841">
        <v>2.7230000000000003</v>
      </c>
      <c r="V104" s="836">
        <v>3.8062499999999999</v>
      </c>
      <c r="W104" s="836">
        <v>6.1019999999999994</v>
      </c>
      <c r="X104" s="841">
        <v>2.8000000000000003</v>
      </c>
      <c r="Y104" s="842">
        <v>9.9082499999999989</v>
      </c>
      <c r="Z104" s="871">
        <v>14.126199999999999</v>
      </c>
      <c r="AA104" s="872"/>
    </row>
    <row r="105" spans="1:27" ht="45">
      <c r="A105" s="845">
        <v>1149</v>
      </c>
      <c r="B105" s="924"/>
      <c r="C105" s="846" t="s">
        <v>154</v>
      </c>
      <c r="D105" s="847">
        <v>4</v>
      </c>
      <c r="E105" s="848">
        <v>2700</v>
      </c>
      <c r="F105" s="926">
        <v>15.5</v>
      </c>
      <c r="G105" s="891">
        <v>8.5</v>
      </c>
      <c r="H105" s="851">
        <v>14.7</v>
      </c>
      <c r="I105" s="851">
        <v>16.2</v>
      </c>
      <c r="J105" s="852">
        <v>175</v>
      </c>
      <c r="K105" s="853">
        <v>90</v>
      </c>
      <c r="L105" s="854">
        <v>8</v>
      </c>
      <c r="M105" s="855">
        <v>4000</v>
      </c>
      <c r="N105" s="856">
        <v>0</v>
      </c>
      <c r="O105" s="857">
        <v>4.9000000000000004</v>
      </c>
      <c r="P105" s="854">
        <v>7</v>
      </c>
      <c r="Q105" s="839">
        <v>0.1</v>
      </c>
      <c r="R105" s="826">
        <v>211.75</v>
      </c>
      <c r="S105" s="858">
        <v>42</v>
      </c>
      <c r="T105" s="859">
        <v>425.4</v>
      </c>
      <c r="U105" s="841">
        <v>3.7041666666666666</v>
      </c>
      <c r="V105" s="851">
        <v>3.3075000000000006</v>
      </c>
      <c r="W105" s="851">
        <v>8.1359999999999992</v>
      </c>
      <c r="X105" s="841">
        <v>2.8000000000000003</v>
      </c>
      <c r="Y105" s="860">
        <v>11.4435</v>
      </c>
      <c r="Z105" s="861">
        <v>15.261792857142858</v>
      </c>
      <c r="AA105" s="893">
        <v>8.4787738095238101</v>
      </c>
    </row>
    <row r="106" spans="1:27" ht="15">
      <c r="A106" s="804"/>
      <c r="B106" s="805"/>
      <c r="C106" s="804"/>
      <c r="D106" s="865"/>
      <c r="E106" s="834"/>
      <c r="F106" s="873"/>
      <c r="G106" s="804"/>
      <c r="H106" s="836"/>
      <c r="I106" s="836"/>
      <c r="J106" s="837"/>
      <c r="K106" s="807"/>
      <c r="L106" s="804"/>
      <c r="M106" s="869"/>
      <c r="N106" s="809" t="s">
        <v>81</v>
      </c>
      <c r="O106" s="870" t="s">
        <v>81</v>
      </c>
      <c r="P106" s="807"/>
      <c r="Q106" s="839">
        <v>0.1</v>
      </c>
      <c r="R106" s="826">
        <v>254.1</v>
      </c>
      <c r="S106" s="811"/>
      <c r="T106" s="840" t="s">
        <v>81</v>
      </c>
      <c r="U106" s="841">
        <v>3.79</v>
      </c>
      <c r="V106" s="836"/>
      <c r="W106" s="836"/>
      <c r="X106" s="841">
        <v>2.8000000000000003</v>
      </c>
      <c r="Y106" s="842" t="s">
        <v>81</v>
      </c>
      <c r="Z106" s="871"/>
      <c r="AA106" s="872"/>
    </row>
    <row r="107" spans="1:27" ht="57">
      <c r="A107" s="814">
        <v>1160</v>
      </c>
      <c r="B107" s="815"/>
      <c r="C107" s="816" t="s">
        <v>155</v>
      </c>
      <c r="D107" s="817"/>
      <c r="E107" s="818"/>
      <c r="F107" s="819"/>
      <c r="G107" s="820"/>
      <c r="H107" s="821"/>
      <c r="I107" s="821"/>
      <c r="J107" s="822"/>
      <c r="K107" s="822"/>
      <c r="L107" s="817"/>
      <c r="M107" s="822"/>
      <c r="N107" s="823" t="s">
        <v>81</v>
      </c>
      <c r="O107" s="874" t="s">
        <v>81</v>
      </c>
      <c r="P107" s="817"/>
      <c r="Q107" s="839">
        <v>0.1</v>
      </c>
      <c r="R107" s="826">
        <v>290.39999999999998</v>
      </c>
      <c r="S107" s="827"/>
      <c r="T107" s="828" t="s">
        <v>81</v>
      </c>
      <c r="U107" s="841">
        <v>5.0366666666666662</v>
      </c>
      <c r="V107" s="821"/>
      <c r="W107" s="821"/>
      <c r="X107" s="841">
        <v>2.8000000000000003</v>
      </c>
      <c r="Y107" s="875" t="s">
        <v>81</v>
      </c>
      <c r="Z107" s="831"/>
      <c r="AA107" s="832"/>
    </row>
    <row r="108" spans="1:27" ht="15">
      <c r="A108" s="804"/>
      <c r="B108" s="805"/>
      <c r="C108" s="804"/>
      <c r="D108" s="833"/>
      <c r="E108" s="834"/>
      <c r="F108" s="835"/>
      <c r="G108" s="804"/>
      <c r="H108" s="836"/>
      <c r="I108" s="836"/>
      <c r="J108" s="837"/>
      <c r="K108" s="807"/>
      <c r="L108" s="804"/>
      <c r="M108" s="837"/>
      <c r="N108" s="809" t="s">
        <v>81</v>
      </c>
      <c r="O108" s="870" t="s">
        <v>81</v>
      </c>
      <c r="P108" s="807"/>
      <c r="Q108" s="839">
        <v>0.1</v>
      </c>
      <c r="R108" s="826">
        <v>169.4</v>
      </c>
      <c r="S108" s="811"/>
      <c r="T108" s="840" t="s">
        <v>81</v>
      </c>
      <c r="U108" s="841">
        <v>3.3366666666666669</v>
      </c>
      <c r="V108" s="836"/>
      <c r="W108" s="836"/>
      <c r="X108" s="841">
        <v>2.8000000000000003</v>
      </c>
      <c r="Y108" s="842" t="s">
        <v>81</v>
      </c>
      <c r="Z108" s="871"/>
      <c r="AA108" s="872"/>
    </row>
    <row r="109" spans="1:27" ht="75">
      <c r="A109" s="845">
        <v>1161</v>
      </c>
      <c r="B109" s="846"/>
      <c r="C109" s="846" t="s">
        <v>156</v>
      </c>
      <c r="D109" s="929"/>
      <c r="E109" s="848">
        <v>16000</v>
      </c>
      <c r="F109" s="883">
        <v>24</v>
      </c>
      <c r="G109" s="930"/>
      <c r="H109" s="851">
        <v>21</v>
      </c>
      <c r="I109" s="851">
        <v>29</v>
      </c>
      <c r="J109" s="852">
        <v>150</v>
      </c>
      <c r="K109" s="853">
        <v>60</v>
      </c>
      <c r="L109" s="854">
        <v>12</v>
      </c>
      <c r="M109" s="855">
        <v>4000</v>
      </c>
      <c r="N109" s="856">
        <v>0.25</v>
      </c>
      <c r="O109" s="857">
        <v>0.85</v>
      </c>
      <c r="P109" s="854">
        <v>15</v>
      </c>
      <c r="Q109" s="839">
        <v>0.1</v>
      </c>
      <c r="R109" s="826">
        <v>242</v>
      </c>
      <c r="S109" s="858">
        <v>195</v>
      </c>
      <c r="T109" s="859">
        <v>2097</v>
      </c>
      <c r="U109" s="841">
        <v>2.74</v>
      </c>
      <c r="V109" s="851">
        <v>3.4</v>
      </c>
      <c r="W109" s="851">
        <v>4.3499999999999996</v>
      </c>
      <c r="X109" s="841">
        <v>2.8000000000000003</v>
      </c>
      <c r="Y109" s="860">
        <v>7.75</v>
      </c>
      <c r="Z109" s="861">
        <v>23.903000000000002</v>
      </c>
      <c r="AA109" s="931"/>
    </row>
    <row r="110" spans="1:27" ht="75">
      <c r="A110" s="863">
        <v>1162</v>
      </c>
      <c r="B110" s="864"/>
      <c r="C110" s="864" t="s">
        <v>1064</v>
      </c>
      <c r="D110" s="932"/>
      <c r="E110" s="834">
        <v>24000</v>
      </c>
      <c r="F110" s="884">
        <v>30</v>
      </c>
      <c r="G110" s="933"/>
      <c r="H110" s="836">
        <v>26</v>
      </c>
      <c r="I110" s="836">
        <v>37</v>
      </c>
      <c r="J110" s="837">
        <v>150</v>
      </c>
      <c r="K110" s="782">
        <v>60</v>
      </c>
      <c r="L110" s="868">
        <v>12</v>
      </c>
      <c r="M110" s="869">
        <v>4000</v>
      </c>
      <c r="N110" s="809">
        <v>0.25</v>
      </c>
      <c r="O110" s="870">
        <v>0.8</v>
      </c>
      <c r="P110" s="868">
        <v>15</v>
      </c>
      <c r="Q110" s="839">
        <v>0.2</v>
      </c>
      <c r="R110" s="826">
        <v>133.1</v>
      </c>
      <c r="S110" s="811">
        <v>195</v>
      </c>
      <c r="T110" s="840">
        <v>2753</v>
      </c>
      <c r="U110" s="841">
        <v>3.1259999999999994</v>
      </c>
      <c r="V110" s="836">
        <v>4.8000000000000007</v>
      </c>
      <c r="W110" s="836">
        <v>3.915</v>
      </c>
      <c r="X110" s="841">
        <v>5.6000000000000005</v>
      </c>
      <c r="Y110" s="842">
        <v>8.7149999999999999</v>
      </c>
      <c r="Z110" s="871">
        <v>29.775166666666667</v>
      </c>
      <c r="AA110" s="934"/>
    </row>
    <row r="111" spans="1:27" ht="75">
      <c r="A111" s="845">
        <v>1163</v>
      </c>
      <c r="B111" s="846"/>
      <c r="C111" s="846" t="s">
        <v>158</v>
      </c>
      <c r="D111" s="929">
        <v>40</v>
      </c>
      <c r="E111" s="848">
        <v>42000</v>
      </c>
      <c r="F111" s="903">
        <v>30</v>
      </c>
      <c r="G111" s="935">
        <v>0.75</v>
      </c>
      <c r="H111" s="936">
        <v>0.6</v>
      </c>
      <c r="I111" s="936">
        <v>0.9</v>
      </c>
      <c r="J111" s="937">
        <v>14000</v>
      </c>
      <c r="K111" s="853">
        <v>25</v>
      </c>
      <c r="L111" s="854">
        <v>12</v>
      </c>
      <c r="M111" s="937">
        <v>250000</v>
      </c>
      <c r="N111" s="856">
        <v>0.1</v>
      </c>
      <c r="O111" s="857">
        <v>0.55000000000000004</v>
      </c>
      <c r="P111" s="854">
        <v>57</v>
      </c>
      <c r="Q111" s="839">
        <v>0.1</v>
      </c>
      <c r="R111" s="826">
        <v>114.76666666666667</v>
      </c>
      <c r="S111" s="858">
        <v>741</v>
      </c>
      <c r="T111" s="859">
        <v>6267</v>
      </c>
      <c r="U111" s="841">
        <v>3.274166666666666</v>
      </c>
      <c r="V111" s="936">
        <v>9.240000000000001E-2</v>
      </c>
      <c r="W111" s="936">
        <v>0.1378125</v>
      </c>
      <c r="X111" s="841">
        <v>2.8000000000000003</v>
      </c>
      <c r="Y111" s="938">
        <v>0.23021250000000001</v>
      </c>
      <c r="Z111" s="861">
        <v>29.825635714285717</v>
      </c>
      <c r="AA111" s="931">
        <v>0.74564089285714297</v>
      </c>
    </row>
    <row r="112" spans="1:27" ht="45">
      <c r="A112" s="863">
        <v>1164</v>
      </c>
      <c r="B112" s="864"/>
      <c r="C112" s="864" t="s">
        <v>160</v>
      </c>
      <c r="D112" s="932">
        <v>60</v>
      </c>
      <c r="E112" s="834">
        <v>53000</v>
      </c>
      <c r="F112" s="835">
        <v>53</v>
      </c>
      <c r="G112" s="939">
        <v>0.89</v>
      </c>
      <c r="H112" s="940">
        <v>0.8</v>
      </c>
      <c r="I112" s="940">
        <v>1.1000000000000001</v>
      </c>
      <c r="J112" s="941">
        <v>14000</v>
      </c>
      <c r="K112" s="782">
        <v>30</v>
      </c>
      <c r="L112" s="868">
        <v>12</v>
      </c>
      <c r="M112" s="941">
        <v>250000</v>
      </c>
      <c r="N112" s="809">
        <v>0.1</v>
      </c>
      <c r="O112" s="870">
        <v>0.5</v>
      </c>
      <c r="P112" s="868">
        <v>55</v>
      </c>
      <c r="Q112" s="839">
        <v>0.1</v>
      </c>
      <c r="R112" s="826">
        <v>408.8</v>
      </c>
      <c r="S112" s="811">
        <v>715</v>
      </c>
      <c r="T112" s="840">
        <v>7264</v>
      </c>
      <c r="U112" s="841">
        <v>2.6480000000000001</v>
      </c>
      <c r="V112" s="940">
        <v>0.106</v>
      </c>
      <c r="W112" s="940">
        <v>0.18522</v>
      </c>
      <c r="X112" s="841">
        <v>2.8000000000000003</v>
      </c>
      <c r="Y112" s="942">
        <v>0.29121999999999998</v>
      </c>
      <c r="Z112" s="871">
        <v>53.465091428571441</v>
      </c>
      <c r="AA112" s="934">
        <v>0.89108485714285735</v>
      </c>
    </row>
    <row r="113" spans="1:27" ht="60">
      <c r="A113" s="845">
        <v>1165</v>
      </c>
      <c r="B113" s="846"/>
      <c r="C113" s="846" t="s">
        <v>161</v>
      </c>
      <c r="D113" s="929">
        <v>50</v>
      </c>
      <c r="E113" s="848">
        <v>65000</v>
      </c>
      <c r="F113" s="903">
        <v>60</v>
      </c>
      <c r="G113" s="935">
        <v>1.2</v>
      </c>
      <c r="H113" s="936"/>
      <c r="I113" s="936">
        <v>1.4</v>
      </c>
      <c r="J113" s="937">
        <v>14000</v>
      </c>
      <c r="K113" s="853">
        <v>30</v>
      </c>
      <c r="L113" s="854">
        <v>12</v>
      </c>
      <c r="M113" s="937">
        <v>200000</v>
      </c>
      <c r="N113" s="856">
        <v>0.1</v>
      </c>
      <c r="O113" s="857">
        <v>0.65</v>
      </c>
      <c r="P113" s="854">
        <v>81</v>
      </c>
      <c r="Q113" s="839"/>
      <c r="R113" s="826" t="s">
        <v>81</v>
      </c>
      <c r="S113" s="858">
        <v>1053</v>
      </c>
      <c r="T113" s="859">
        <v>8718</v>
      </c>
      <c r="U113" s="841"/>
      <c r="V113" s="936">
        <v>0.21125000000000002</v>
      </c>
      <c r="W113" s="936">
        <v>0.22226400000000002</v>
      </c>
      <c r="X113" s="841"/>
      <c r="Y113" s="938">
        <v>0.43351400000000007</v>
      </c>
      <c r="Z113" s="861">
        <v>58.092555714285723</v>
      </c>
      <c r="AA113" s="931">
        <v>1.1618511142857144</v>
      </c>
    </row>
    <row r="114" spans="1:27" ht="15">
      <c r="A114" s="863"/>
      <c r="B114" s="864"/>
      <c r="C114" s="863"/>
      <c r="D114" s="876"/>
      <c r="E114" s="834"/>
      <c r="F114" s="835"/>
      <c r="G114" s="867"/>
      <c r="H114" s="836"/>
      <c r="I114" s="836"/>
      <c r="J114" s="837"/>
      <c r="K114" s="782"/>
      <c r="L114" s="868"/>
      <c r="M114" s="837"/>
      <c r="N114" s="809" t="s">
        <v>81</v>
      </c>
      <c r="O114" s="870" t="s">
        <v>81</v>
      </c>
      <c r="P114" s="868"/>
      <c r="Q114" s="825"/>
      <c r="R114" s="826" t="s">
        <v>81</v>
      </c>
      <c r="S114" s="811"/>
      <c r="T114" s="840" t="s">
        <v>81</v>
      </c>
      <c r="U114" s="829"/>
      <c r="V114" s="836"/>
      <c r="W114" s="836"/>
      <c r="X114" s="829"/>
      <c r="Y114" s="842" t="s">
        <v>81</v>
      </c>
      <c r="Z114" s="871"/>
      <c r="AA114" s="895"/>
    </row>
    <row r="115" spans="1:27" ht="71.25">
      <c r="A115" s="943"/>
      <c r="B115" s="944"/>
      <c r="C115" s="945" t="s">
        <v>162</v>
      </c>
      <c r="D115" s="946"/>
      <c r="E115" s="947"/>
      <c r="F115" s="948"/>
      <c r="G115" s="949"/>
      <c r="H115" s="950"/>
      <c r="I115" s="950"/>
      <c r="J115" s="951"/>
      <c r="K115" s="952"/>
      <c r="L115" s="953"/>
      <c r="M115" s="951"/>
      <c r="N115" s="954" t="s">
        <v>81</v>
      </c>
      <c r="O115" s="955" t="s">
        <v>81</v>
      </c>
      <c r="P115" s="953"/>
      <c r="Q115" s="839"/>
      <c r="R115" s="826" t="s">
        <v>81</v>
      </c>
      <c r="S115" s="956"/>
      <c r="T115" s="957" t="s">
        <v>81</v>
      </c>
      <c r="U115" s="841"/>
      <c r="V115" s="950"/>
      <c r="W115" s="950"/>
      <c r="X115" s="841"/>
      <c r="Y115" s="958" t="s">
        <v>81</v>
      </c>
      <c r="Z115" s="959"/>
      <c r="AA115" s="960"/>
    </row>
    <row r="116" spans="1:27" ht="15">
      <c r="A116" s="804"/>
      <c r="B116" s="805"/>
      <c r="C116" s="804"/>
      <c r="D116" s="833"/>
      <c r="E116" s="834"/>
      <c r="F116" s="835"/>
      <c r="G116" s="804"/>
      <c r="H116" s="836"/>
      <c r="I116" s="836"/>
      <c r="J116" s="837"/>
      <c r="K116" s="807"/>
      <c r="L116" s="804"/>
      <c r="M116" s="837"/>
      <c r="N116" s="809" t="s">
        <v>81</v>
      </c>
      <c r="O116" s="870" t="s">
        <v>81</v>
      </c>
      <c r="P116" s="807"/>
      <c r="Q116" s="961">
        <v>0.01</v>
      </c>
      <c r="R116" s="826">
        <v>1261.5</v>
      </c>
      <c r="S116" s="811"/>
      <c r="T116" s="840" t="s">
        <v>81</v>
      </c>
      <c r="U116" s="841">
        <v>14.036666666666667</v>
      </c>
      <c r="V116" s="836"/>
      <c r="W116" s="836"/>
      <c r="X116" s="841">
        <v>0.28000000000000003</v>
      </c>
      <c r="Y116" s="842" t="s">
        <v>81</v>
      </c>
      <c r="Z116" s="871"/>
      <c r="AA116" s="872"/>
    </row>
    <row r="117" spans="1:27" ht="57">
      <c r="A117" s="814">
        <v>2010</v>
      </c>
      <c r="B117" s="815"/>
      <c r="C117" s="816" t="s">
        <v>163</v>
      </c>
      <c r="D117" s="817"/>
      <c r="E117" s="818"/>
      <c r="F117" s="819"/>
      <c r="G117" s="820"/>
      <c r="H117" s="821"/>
      <c r="I117" s="821"/>
      <c r="J117" s="822"/>
      <c r="K117" s="822"/>
      <c r="L117" s="817"/>
      <c r="M117" s="822"/>
      <c r="N117" s="823" t="s">
        <v>81</v>
      </c>
      <c r="O117" s="874" t="s">
        <v>81</v>
      </c>
      <c r="P117" s="817"/>
      <c r="Q117" s="961">
        <v>0.01</v>
      </c>
      <c r="R117" s="826">
        <v>1957.5</v>
      </c>
      <c r="S117" s="827"/>
      <c r="T117" s="828" t="s">
        <v>81</v>
      </c>
      <c r="U117" s="841">
        <v>18.783333333333335</v>
      </c>
      <c r="V117" s="821"/>
      <c r="W117" s="821"/>
      <c r="X117" s="841">
        <v>0.28000000000000003</v>
      </c>
      <c r="Y117" s="875" t="s">
        <v>81</v>
      </c>
      <c r="Z117" s="831"/>
      <c r="AA117" s="832"/>
    </row>
    <row r="118" spans="1:27" ht="15">
      <c r="A118" s="804"/>
      <c r="B118" s="805"/>
      <c r="C118" s="804"/>
      <c r="D118" s="833"/>
      <c r="E118" s="834"/>
      <c r="F118" s="835"/>
      <c r="G118" s="804"/>
      <c r="H118" s="836"/>
      <c r="I118" s="836"/>
      <c r="J118" s="837"/>
      <c r="K118" s="807"/>
      <c r="L118" s="804"/>
      <c r="M118" s="869"/>
      <c r="N118" s="809" t="s">
        <v>81</v>
      </c>
      <c r="O118" s="870" t="s">
        <v>81</v>
      </c>
      <c r="P118" s="807"/>
      <c r="Q118" s="961">
        <v>1E-3</v>
      </c>
      <c r="R118" s="826">
        <v>3993.4</v>
      </c>
      <c r="S118" s="811"/>
      <c r="T118" s="840" t="s">
        <v>81</v>
      </c>
      <c r="U118" s="962">
        <v>0.46788571428571424</v>
      </c>
      <c r="V118" s="836"/>
      <c r="W118" s="836"/>
      <c r="X118" s="962">
        <v>2.8000000000000001E-2</v>
      </c>
      <c r="Y118" s="842" t="s">
        <v>81</v>
      </c>
      <c r="Z118" s="871"/>
      <c r="AA118" s="872"/>
    </row>
    <row r="119" spans="1:27" ht="75">
      <c r="A119" s="845">
        <v>2011</v>
      </c>
      <c r="B119" s="846"/>
      <c r="C119" s="846" t="s">
        <v>164</v>
      </c>
      <c r="D119" s="882" t="s">
        <v>24</v>
      </c>
      <c r="E119" s="848">
        <v>11000</v>
      </c>
      <c r="F119" s="883">
        <v>14</v>
      </c>
      <c r="G119" s="850"/>
      <c r="H119" s="851">
        <v>12</v>
      </c>
      <c r="I119" s="851">
        <v>17</v>
      </c>
      <c r="J119" s="852">
        <v>100</v>
      </c>
      <c r="K119" s="853" t="s">
        <v>24</v>
      </c>
      <c r="L119" s="854">
        <v>15</v>
      </c>
      <c r="M119" s="855">
        <v>5000</v>
      </c>
      <c r="N119" s="856">
        <v>0.25</v>
      </c>
      <c r="O119" s="857">
        <v>1.6</v>
      </c>
      <c r="P119" s="854">
        <v>24</v>
      </c>
      <c r="Q119" s="961">
        <v>1E-3</v>
      </c>
      <c r="R119" s="826">
        <v>5162.2</v>
      </c>
      <c r="S119" s="858">
        <v>144</v>
      </c>
      <c r="T119" s="859">
        <v>908.5</v>
      </c>
      <c r="U119" s="962">
        <v>0.55094285714285718</v>
      </c>
      <c r="V119" s="851">
        <v>3.5200000000000005</v>
      </c>
      <c r="W119" s="851"/>
      <c r="X119" s="962">
        <v>2.8000000000000001E-2</v>
      </c>
      <c r="Y119" s="860">
        <v>3.5200000000000005</v>
      </c>
      <c r="Z119" s="861">
        <v>13.865500000000001</v>
      </c>
      <c r="AA119" s="862"/>
    </row>
    <row r="120" spans="1:27" ht="75">
      <c r="A120" s="863">
        <v>2012</v>
      </c>
      <c r="B120" s="864"/>
      <c r="C120" s="864" t="s">
        <v>165</v>
      </c>
      <c r="D120" s="833" t="s">
        <v>24</v>
      </c>
      <c r="E120" s="834">
        <v>14000</v>
      </c>
      <c r="F120" s="884">
        <v>15</v>
      </c>
      <c r="G120" s="867"/>
      <c r="H120" s="836">
        <v>13</v>
      </c>
      <c r="I120" s="836">
        <v>18.5</v>
      </c>
      <c r="J120" s="837">
        <v>120</v>
      </c>
      <c r="K120" s="782" t="s">
        <v>24</v>
      </c>
      <c r="L120" s="868">
        <v>15</v>
      </c>
      <c r="M120" s="869">
        <v>5000</v>
      </c>
      <c r="N120" s="809">
        <v>0.25</v>
      </c>
      <c r="O120" s="870">
        <v>1.5</v>
      </c>
      <c r="P120" s="868">
        <v>24</v>
      </c>
      <c r="Q120" s="961">
        <v>1E-3</v>
      </c>
      <c r="R120" s="826">
        <v>6331</v>
      </c>
      <c r="S120" s="811">
        <v>144</v>
      </c>
      <c r="T120" s="840">
        <v>1117</v>
      </c>
      <c r="U120" s="962">
        <v>0.66400000000000003</v>
      </c>
      <c r="V120" s="836">
        <v>4.1999999999999993</v>
      </c>
      <c r="W120" s="836"/>
      <c r="X120" s="962">
        <v>2.8000000000000001E-2</v>
      </c>
      <c r="Y120" s="842">
        <v>4.1999999999999993</v>
      </c>
      <c r="Z120" s="871">
        <v>14.859166666666667</v>
      </c>
      <c r="AA120" s="872"/>
    </row>
    <row r="121" spans="1:27" ht="75">
      <c r="A121" s="845">
        <v>2013</v>
      </c>
      <c r="B121" s="846"/>
      <c r="C121" s="846" t="s">
        <v>166</v>
      </c>
      <c r="D121" s="882" t="s">
        <v>24</v>
      </c>
      <c r="E121" s="848">
        <v>17000</v>
      </c>
      <c r="F121" s="883">
        <v>15.5</v>
      </c>
      <c r="G121" s="850"/>
      <c r="H121" s="851">
        <v>13.5</v>
      </c>
      <c r="I121" s="851">
        <v>19</v>
      </c>
      <c r="J121" s="852">
        <v>140</v>
      </c>
      <c r="K121" s="853" t="s">
        <v>24</v>
      </c>
      <c r="L121" s="854">
        <v>15</v>
      </c>
      <c r="M121" s="855">
        <v>5000</v>
      </c>
      <c r="N121" s="856">
        <v>0.25</v>
      </c>
      <c r="O121" s="857">
        <v>1.4</v>
      </c>
      <c r="P121" s="854">
        <v>24</v>
      </c>
      <c r="Q121" s="839"/>
      <c r="R121" s="826" t="s">
        <v>81</v>
      </c>
      <c r="S121" s="858">
        <v>144</v>
      </c>
      <c r="T121" s="859">
        <v>1325.5</v>
      </c>
      <c r="U121" s="841"/>
      <c r="V121" s="851">
        <v>4.76</v>
      </c>
      <c r="W121" s="851"/>
      <c r="X121" s="841"/>
      <c r="Y121" s="860">
        <v>4.76</v>
      </c>
      <c r="Z121" s="861">
        <v>15.650642857142859</v>
      </c>
      <c r="AA121" s="862"/>
    </row>
    <row r="122" spans="1:27" ht="45">
      <c r="A122" s="863">
        <v>2014</v>
      </c>
      <c r="B122" s="864"/>
      <c r="C122" s="864" t="s">
        <v>167</v>
      </c>
      <c r="D122" s="865"/>
      <c r="E122" s="834">
        <v>1750</v>
      </c>
      <c r="F122" s="884">
        <v>4.0999999999999996</v>
      </c>
      <c r="G122" s="889"/>
      <c r="H122" s="836">
        <v>3.6</v>
      </c>
      <c r="I122" s="836">
        <v>4.8</v>
      </c>
      <c r="J122" s="837">
        <v>100</v>
      </c>
      <c r="K122" s="782"/>
      <c r="L122" s="868">
        <v>15</v>
      </c>
      <c r="M122" s="869">
        <v>5000</v>
      </c>
      <c r="N122" s="809">
        <v>0.25</v>
      </c>
      <c r="O122" s="870">
        <v>5</v>
      </c>
      <c r="P122" s="868">
        <v>12</v>
      </c>
      <c r="Q122" s="839"/>
      <c r="R122" s="826" t="s">
        <v>81</v>
      </c>
      <c r="S122" s="963">
        <v>72</v>
      </c>
      <c r="T122" s="840">
        <v>193.625</v>
      </c>
      <c r="U122" s="841"/>
      <c r="V122" s="836">
        <v>1.75</v>
      </c>
      <c r="W122" s="836"/>
      <c r="X122" s="841"/>
      <c r="Y122" s="842">
        <v>1.75</v>
      </c>
      <c r="Z122" s="871">
        <v>4.0548750000000009</v>
      </c>
      <c r="AA122" s="890"/>
    </row>
    <row r="123" spans="1:27" ht="60">
      <c r="A123" s="845">
        <v>2015</v>
      </c>
      <c r="B123" s="846"/>
      <c r="C123" s="846" t="s">
        <v>168</v>
      </c>
      <c r="D123" s="882" t="s">
        <v>24</v>
      </c>
      <c r="E123" s="848">
        <v>1850</v>
      </c>
      <c r="F123" s="883">
        <v>4.4000000000000004</v>
      </c>
      <c r="G123" s="850"/>
      <c r="H123" s="851">
        <v>3.7</v>
      </c>
      <c r="I123" s="851">
        <v>5.6</v>
      </c>
      <c r="J123" s="852">
        <v>60</v>
      </c>
      <c r="K123" s="853" t="s">
        <v>24</v>
      </c>
      <c r="L123" s="854">
        <v>15</v>
      </c>
      <c r="M123" s="855">
        <v>4000</v>
      </c>
      <c r="N123" s="856">
        <v>0.25</v>
      </c>
      <c r="O123" s="916">
        <v>1.6</v>
      </c>
      <c r="P123" s="854">
        <v>11</v>
      </c>
      <c r="Q123" s="839"/>
      <c r="R123" s="826" t="s">
        <v>81</v>
      </c>
      <c r="S123" s="858">
        <v>66</v>
      </c>
      <c r="T123" s="859">
        <v>194.57499999999999</v>
      </c>
      <c r="U123" s="841"/>
      <c r="V123" s="851">
        <v>0.7400000000000001</v>
      </c>
      <c r="W123" s="851"/>
      <c r="X123" s="841"/>
      <c r="Y123" s="860">
        <v>0.7400000000000001</v>
      </c>
      <c r="Z123" s="861">
        <v>4.3812083333333334</v>
      </c>
      <c r="AA123" s="862"/>
    </row>
    <row r="124" spans="1:27" ht="45">
      <c r="A124" s="863">
        <v>2016</v>
      </c>
      <c r="B124" s="864"/>
      <c r="C124" s="864" t="s">
        <v>169</v>
      </c>
      <c r="D124" s="865"/>
      <c r="E124" s="834">
        <v>2100</v>
      </c>
      <c r="F124" s="884">
        <v>4.5</v>
      </c>
      <c r="G124" s="889"/>
      <c r="H124" s="836">
        <v>4</v>
      </c>
      <c r="I124" s="836">
        <v>5.3</v>
      </c>
      <c r="J124" s="837">
        <v>100</v>
      </c>
      <c r="K124" s="782"/>
      <c r="L124" s="868">
        <v>15</v>
      </c>
      <c r="M124" s="869">
        <v>5000</v>
      </c>
      <c r="N124" s="809">
        <v>0.25</v>
      </c>
      <c r="O124" s="870">
        <v>4.3</v>
      </c>
      <c r="P124" s="868">
        <v>13</v>
      </c>
      <c r="Q124" s="825"/>
      <c r="R124" s="826" t="s">
        <v>81</v>
      </c>
      <c r="S124" s="963">
        <v>78</v>
      </c>
      <c r="T124" s="840">
        <v>223.95</v>
      </c>
      <c r="U124" s="829"/>
      <c r="V124" s="836">
        <v>1.8059999999999998</v>
      </c>
      <c r="W124" s="836"/>
      <c r="X124" s="829"/>
      <c r="Y124" s="842">
        <v>1.8059999999999998</v>
      </c>
      <c r="Z124" s="871">
        <v>4.4500500000000001</v>
      </c>
      <c r="AA124" s="890"/>
    </row>
    <row r="125" spans="1:27" ht="45">
      <c r="A125" s="845">
        <v>2017</v>
      </c>
      <c r="B125" s="846"/>
      <c r="C125" s="846" t="s">
        <v>170</v>
      </c>
      <c r="D125" s="847"/>
      <c r="E125" s="848">
        <v>5700</v>
      </c>
      <c r="F125" s="883">
        <v>7.8</v>
      </c>
      <c r="G125" s="891"/>
      <c r="H125" s="851">
        <v>6.8</v>
      </c>
      <c r="I125" s="851">
        <v>9.5</v>
      </c>
      <c r="J125" s="852">
        <v>100</v>
      </c>
      <c r="K125" s="853"/>
      <c r="L125" s="854">
        <v>15</v>
      </c>
      <c r="M125" s="855">
        <v>5000</v>
      </c>
      <c r="N125" s="856">
        <v>0.25</v>
      </c>
      <c r="O125" s="857">
        <v>2.2000000000000002</v>
      </c>
      <c r="P125" s="854">
        <v>11</v>
      </c>
      <c r="Q125" s="839"/>
      <c r="R125" s="826" t="s">
        <v>81</v>
      </c>
      <c r="S125" s="964">
        <v>66</v>
      </c>
      <c r="T125" s="859">
        <v>462.15</v>
      </c>
      <c r="U125" s="841"/>
      <c r="V125" s="851">
        <v>2.508</v>
      </c>
      <c r="W125" s="851"/>
      <c r="X125" s="841"/>
      <c r="Y125" s="860">
        <v>2.508</v>
      </c>
      <c r="Z125" s="861">
        <v>7.8424500000000013</v>
      </c>
      <c r="AA125" s="893"/>
    </row>
    <row r="126" spans="1:27" ht="60">
      <c r="A126" s="863">
        <v>2018</v>
      </c>
      <c r="B126" s="864"/>
      <c r="C126" s="864" t="s">
        <v>171</v>
      </c>
      <c r="D126" s="865"/>
      <c r="E126" s="834">
        <v>4500</v>
      </c>
      <c r="F126" s="884">
        <v>6.9</v>
      </c>
      <c r="G126" s="889"/>
      <c r="H126" s="836">
        <v>6</v>
      </c>
      <c r="I126" s="836">
        <v>8.3000000000000007</v>
      </c>
      <c r="J126" s="837">
        <v>100</v>
      </c>
      <c r="K126" s="782"/>
      <c r="L126" s="868">
        <v>15</v>
      </c>
      <c r="M126" s="869">
        <v>5000</v>
      </c>
      <c r="N126" s="809">
        <v>0.25</v>
      </c>
      <c r="O126" s="870">
        <v>2.5499999999999998</v>
      </c>
      <c r="P126" s="868">
        <v>14</v>
      </c>
      <c r="Q126" s="839">
        <v>0.05</v>
      </c>
      <c r="R126" s="826">
        <v>894</v>
      </c>
      <c r="S126" s="963">
        <v>84</v>
      </c>
      <c r="T126" s="840">
        <v>396.75</v>
      </c>
      <c r="U126" s="841">
        <v>10.86</v>
      </c>
      <c r="V126" s="836">
        <v>2.2949999999999999</v>
      </c>
      <c r="W126" s="836"/>
      <c r="X126" s="841">
        <v>1.4000000000000001</v>
      </c>
      <c r="Y126" s="842">
        <v>2.2949999999999999</v>
      </c>
      <c r="Z126" s="871">
        <v>6.8887499999999999</v>
      </c>
      <c r="AA126" s="890"/>
    </row>
    <row r="127" spans="1:27" ht="30">
      <c r="A127" s="845">
        <v>2019</v>
      </c>
      <c r="B127" s="846"/>
      <c r="C127" s="846" t="s">
        <v>172</v>
      </c>
      <c r="D127" s="847"/>
      <c r="E127" s="848">
        <v>1150</v>
      </c>
      <c r="F127" s="883">
        <v>3.2</v>
      </c>
      <c r="G127" s="891"/>
      <c r="H127" s="851">
        <v>2.7</v>
      </c>
      <c r="I127" s="851">
        <v>4.0999999999999996</v>
      </c>
      <c r="J127" s="852">
        <v>60</v>
      </c>
      <c r="K127" s="853"/>
      <c r="L127" s="854">
        <v>15</v>
      </c>
      <c r="M127" s="855">
        <v>5000</v>
      </c>
      <c r="N127" s="856">
        <v>0.25</v>
      </c>
      <c r="O127" s="916">
        <v>2.2000000000000002</v>
      </c>
      <c r="P127" s="854">
        <v>11</v>
      </c>
      <c r="Q127" s="839">
        <v>0.05</v>
      </c>
      <c r="R127" s="826">
        <v>1005.75</v>
      </c>
      <c r="S127" s="964">
        <v>66</v>
      </c>
      <c r="T127" s="859">
        <v>145.92500000000001</v>
      </c>
      <c r="U127" s="841">
        <v>10.00625</v>
      </c>
      <c r="V127" s="851">
        <v>0.50600000000000012</v>
      </c>
      <c r="W127" s="851"/>
      <c r="X127" s="841">
        <v>1.4000000000000001</v>
      </c>
      <c r="Y127" s="860">
        <v>0.50600000000000012</v>
      </c>
      <c r="Z127" s="861">
        <v>3.2318916666666673</v>
      </c>
      <c r="AA127" s="893"/>
    </row>
    <row r="128" spans="1:27" ht="30">
      <c r="A128" s="863">
        <v>2020</v>
      </c>
      <c r="B128" s="864"/>
      <c r="C128" s="864" t="s">
        <v>1065</v>
      </c>
      <c r="D128" s="833" t="s">
        <v>24</v>
      </c>
      <c r="E128" s="834">
        <v>3500</v>
      </c>
      <c r="F128" s="884">
        <v>8</v>
      </c>
      <c r="G128" s="867"/>
      <c r="H128" s="836">
        <v>6.7</v>
      </c>
      <c r="I128" s="836">
        <v>10.3</v>
      </c>
      <c r="J128" s="837">
        <v>60</v>
      </c>
      <c r="K128" s="782" t="s">
        <v>24</v>
      </c>
      <c r="L128" s="868">
        <v>15</v>
      </c>
      <c r="M128" s="869">
        <v>4000</v>
      </c>
      <c r="N128" s="809">
        <v>0.25</v>
      </c>
      <c r="O128" s="870">
        <v>1.2</v>
      </c>
      <c r="P128" s="868">
        <v>22</v>
      </c>
      <c r="Q128" s="839">
        <v>0.05</v>
      </c>
      <c r="R128" s="826">
        <v>1229.25</v>
      </c>
      <c r="S128" s="811">
        <v>132</v>
      </c>
      <c r="T128" s="840">
        <v>375.25</v>
      </c>
      <c r="U128" s="841">
        <v>10.216071428571428</v>
      </c>
      <c r="V128" s="836">
        <v>1.05</v>
      </c>
      <c r="W128" s="836"/>
      <c r="X128" s="841">
        <v>1.4000000000000001</v>
      </c>
      <c r="Y128" s="842">
        <v>1.05</v>
      </c>
      <c r="Z128" s="871">
        <v>8.0345833333333339</v>
      </c>
      <c r="AA128" s="872"/>
    </row>
    <row r="129" spans="1:27" ht="30">
      <c r="A129" s="845">
        <v>2021</v>
      </c>
      <c r="B129" s="846"/>
      <c r="C129" s="846" t="s">
        <v>174</v>
      </c>
      <c r="D129" s="847"/>
      <c r="E129" s="848">
        <v>1750</v>
      </c>
      <c r="F129" s="883">
        <v>5.4</v>
      </c>
      <c r="G129" s="891"/>
      <c r="H129" s="851">
        <v>4.7</v>
      </c>
      <c r="I129" s="851">
        <v>6.5</v>
      </c>
      <c r="J129" s="852">
        <v>60</v>
      </c>
      <c r="K129" s="853"/>
      <c r="L129" s="854">
        <v>15</v>
      </c>
      <c r="M129" s="855">
        <v>5000</v>
      </c>
      <c r="N129" s="856">
        <v>0.25</v>
      </c>
      <c r="O129" s="857">
        <v>5</v>
      </c>
      <c r="P129" s="854">
        <v>11</v>
      </c>
      <c r="Q129" s="839">
        <v>0.05</v>
      </c>
      <c r="R129" s="826">
        <v>137.82499999999999</v>
      </c>
      <c r="S129" s="964">
        <v>66</v>
      </c>
      <c r="T129" s="859">
        <v>187.625</v>
      </c>
      <c r="U129" s="841">
        <v>2.2552499999999998</v>
      </c>
      <c r="V129" s="851">
        <v>1.75</v>
      </c>
      <c r="W129" s="851"/>
      <c r="X129" s="841">
        <v>1.4000000000000001</v>
      </c>
      <c r="Y129" s="860">
        <v>1.75</v>
      </c>
      <c r="Z129" s="861">
        <v>5.3647916666666671</v>
      </c>
      <c r="AA129" s="893"/>
    </row>
    <row r="130" spans="1:27" ht="15">
      <c r="A130" s="804"/>
      <c r="B130" s="805"/>
      <c r="C130" s="804"/>
      <c r="D130" s="865"/>
      <c r="E130" s="834"/>
      <c r="F130" s="835"/>
      <c r="G130" s="889"/>
      <c r="H130" s="836"/>
      <c r="I130" s="836"/>
      <c r="J130" s="837"/>
      <c r="K130" s="807"/>
      <c r="L130" s="804"/>
      <c r="M130" s="837"/>
      <c r="N130" s="809" t="s">
        <v>81</v>
      </c>
      <c r="O130" s="870" t="s">
        <v>81</v>
      </c>
      <c r="P130" s="807"/>
      <c r="Q130" s="839">
        <v>0.02</v>
      </c>
      <c r="R130" s="826">
        <v>111.75</v>
      </c>
      <c r="S130" s="963"/>
      <c r="T130" s="840" t="s">
        <v>81</v>
      </c>
      <c r="U130" s="841">
        <v>3.1958333333333333</v>
      </c>
      <c r="V130" s="836"/>
      <c r="W130" s="836"/>
      <c r="X130" s="841">
        <v>0.56000000000000005</v>
      </c>
      <c r="Y130" s="842" t="s">
        <v>81</v>
      </c>
      <c r="Z130" s="871"/>
      <c r="AA130" s="890"/>
    </row>
    <row r="131" spans="1:27" ht="42.75">
      <c r="A131" s="814">
        <v>2030</v>
      </c>
      <c r="B131" s="815"/>
      <c r="C131" s="816" t="s">
        <v>175</v>
      </c>
      <c r="D131" s="817"/>
      <c r="E131" s="818"/>
      <c r="F131" s="819"/>
      <c r="G131" s="820"/>
      <c r="H131" s="821"/>
      <c r="I131" s="821"/>
      <c r="J131" s="822"/>
      <c r="K131" s="822"/>
      <c r="L131" s="817"/>
      <c r="M131" s="822"/>
      <c r="N131" s="823" t="s">
        <v>81</v>
      </c>
      <c r="O131" s="874" t="s">
        <v>81</v>
      </c>
      <c r="P131" s="817"/>
      <c r="Q131" s="839">
        <v>0.05</v>
      </c>
      <c r="R131" s="826">
        <v>145.27500000000001</v>
      </c>
      <c r="S131" s="827"/>
      <c r="T131" s="828" t="s">
        <v>81</v>
      </c>
      <c r="U131" s="841">
        <v>2.4017500000000003</v>
      </c>
      <c r="V131" s="821"/>
      <c r="W131" s="821"/>
      <c r="X131" s="841">
        <v>1.4000000000000001</v>
      </c>
      <c r="Y131" s="875" t="s">
        <v>81</v>
      </c>
      <c r="Z131" s="831"/>
      <c r="AA131" s="832"/>
    </row>
    <row r="132" spans="1:27" ht="15">
      <c r="A132" s="804"/>
      <c r="B132" s="805"/>
      <c r="C132" s="804"/>
      <c r="D132" s="865"/>
      <c r="E132" s="834"/>
      <c r="F132" s="835"/>
      <c r="G132" s="889"/>
      <c r="H132" s="836"/>
      <c r="I132" s="836"/>
      <c r="J132" s="837"/>
      <c r="K132" s="807"/>
      <c r="L132" s="804"/>
      <c r="M132" s="837"/>
      <c r="N132" s="809" t="s">
        <v>81</v>
      </c>
      <c r="O132" s="870" t="s">
        <v>81</v>
      </c>
      <c r="P132" s="807"/>
      <c r="Q132" s="839">
        <v>0.05</v>
      </c>
      <c r="R132" s="826">
        <v>491.7</v>
      </c>
      <c r="S132" s="963"/>
      <c r="T132" s="840" t="s">
        <v>81</v>
      </c>
      <c r="U132" s="841">
        <v>5.8190000000000008</v>
      </c>
      <c r="V132" s="836"/>
      <c r="W132" s="836"/>
      <c r="X132" s="841">
        <v>1.4000000000000001</v>
      </c>
      <c r="Y132" s="842" t="s">
        <v>81</v>
      </c>
      <c r="Z132" s="871"/>
      <c r="AA132" s="890"/>
    </row>
    <row r="133" spans="1:27" ht="45">
      <c r="A133" s="845">
        <v>2031</v>
      </c>
      <c r="B133" s="846"/>
      <c r="C133" s="846" t="s">
        <v>176</v>
      </c>
      <c r="D133" s="882" t="s">
        <v>24</v>
      </c>
      <c r="E133" s="848">
        <v>1150</v>
      </c>
      <c r="F133" s="883">
        <v>3.6</v>
      </c>
      <c r="G133" s="850"/>
      <c r="H133" s="851">
        <v>3.1</v>
      </c>
      <c r="I133" s="851">
        <v>4.5</v>
      </c>
      <c r="J133" s="852">
        <v>60</v>
      </c>
      <c r="K133" s="853" t="s">
        <v>24</v>
      </c>
      <c r="L133" s="854">
        <v>15</v>
      </c>
      <c r="M133" s="855">
        <v>4000</v>
      </c>
      <c r="N133" s="856">
        <v>0.25</v>
      </c>
      <c r="O133" s="857">
        <v>2.9</v>
      </c>
      <c r="P133" s="854">
        <v>11</v>
      </c>
      <c r="Q133" s="839">
        <v>0.05</v>
      </c>
      <c r="R133" s="826">
        <v>365.05</v>
      </c>
      <c r="S133" s="858">
        <v>66</v>
      </c>
      <c r="T133" s="859">
        <v>145.92500000000001</v>
      </c>
      <c r="U133" s="841">
        <v>4.7285000000000004</v>
      </c>
      <c r="V133" s="851">
        <v>0.83374999999999988</v>
      </c>
      <c r="W133" s="851"/>
      <c r="X133" s="841">
        <v>1.4000000000000001</v>
      </c>
      <c r="Y133" s="860">
        <v>0.83374999999999988</v>
      </c>
      <c r="Z133" s="861">
        <v>3.5924166666666668</v>
      </c>
      <c r="AA133" s="862"/>
    </row>
    <row r="134" spans="1:27" ht="30">
      <c r="A134" s="863">
        <v>2032</v>
      </c>
      <c r="B134" s="864"/>
      <c r="C134" s="864" t="s">
        <v>177</v>
      </c>
      <c r="D134" s="965"/>
      <c r="E134" s="834">
        <v>4500</v>
      </c>
      <c r="F134" s="884">
        <v>8.6999999999999993</v>
      </c>
      <c r="G134" s="966"/>
      <c r="H134" s="836">
        <v>7.3</v>
      </c>
      <c r="I134" s="836">
        <v>11.1</v>
      </c>
      <c r="J134" s="837">
        <v>60</v>
      </c>
      <c r="K134" s="782" t="s">
        <v>24</v>
      </c>
      <c r="L134" s="868">
        <v>15</v>
      </c>
      <c r="M134" s="869">
        <v>4000</v>
      </c>
      <c r="N134" s="809">
        <v>0.25</v>
      </c>
      <c r="O134" s="870">
        <v>1.45</v>
      </c>
      <c r="P134" s="868">
        <v>11</v>
      </c>
      <c r="Q134" s="839">
        <v>0.05</v>
      </c>
      <c r="R134" s="826">
        <v>89.4</v>
      </c>
      <c r="S134" s="811">
        <v>66</v>
      </c>
      <c r="T134" s="840">
        <v>378.75</v>
      </c>
      <c r="U134" s="841">
        <v>2.8133333333333335</v>
      </c>
      <c r="V134" s="836">
        <v>1.6312499999999999</v>
      </c>
      <c r="W134" s="836"/>
      <c r="X134" s="841">
        <v>1.4000000000000001</v>
      </c>
      <c r="Y134" s="842">
        <v>1.6312499999999999</v>
      </c>
      <c r="Z134" s="871">
        <v>8.7381250000000001</v>
      </c>
      <c r="AA134" s="967"/>
    </row>
    <row r="135" spans="1:27" ht="30">
      <c r="A135" s="845">
        <v>2033</v>
      </c>
      <c r="B135" s="846"/>
      <c r="C135" s="846" t="s">
        <v>178</v>
      </c>
      <c r="D135" s="882" t="s">
        <v>24</v>
      </c>
      <c r="E135" s="848">
        <v>12200</v>
      </c>
      <c r="F135" s="883">
        <v>18</v>
      </c>
      <c r="G135" s="850"/>
      <c r="H135" s="851">
        <v>15</v>
      </c>
      <c r="I135" s="851">
        <v>22.5</v>
      </c>
      <c r="J135" s="852">
        <v>75</v>
      </c>
      <c r="K135" s="853" t="s">
        <v>24</v>
      </c>
      <c r="L135" s="854">
        <v>15</v>
      </c>
      <c r="M135" s="855">
        <v>4000</v>
      </c>
      <c r="N135" s="856">
        <v>0.25</v>
      </c>
      <c r="O135" s="916">
        <v>1.25</v>
      </c>
      <c r="P135" s="854">
        <v>15</v>
      </c>
      <c r="Q135" s="839">
        <v>0.02</v>
      </c>
      <c r="R135" s="826">
        <v>298</v>
      </c>
      <c r="S135" s="858">
        <v>90</v>
      </c>
      <c r="T135" s="859">
        <v>937.9</v>
      </c>
      <c r="U135" s="841">
        <v>7.666666666666667</v>
      </c>
      <c r="V135" s="851">
        <v>3.8125</v>
      </c>
      <c r="W135" s="851"/>
      <c r="X135" s="841">
        <v>0.56000000000000005</v>
      </c>
      <c r="Y135" s="860">
        <v>3.8125</v>
      </c>
      <c r="Z135" s="861">
        <v>17.949616666666667</v>
      </c>
      <c r="AA135" s="862"/>
    </row>
    <row r="136" spans="1:27" ht="15">
      <c r="A136" s="863">
        <v>2034</v>
      </c>
      <c r="B136" s="864"/>
      <c r="C136" s="864" t="s">
        <v>179</v>
      </c>
      <c r="D136" s="833" t="s">
        <v>24</v>
      </c>
      <c r="E136" s="834">
        <v>2400</v>
      </c>
      <c r="F136" s="884">
        <v>3.4</v>
      </c>
      <c r="G136" s="867"/>
      <c r="H136" s="836">
        <v>2.9</v>
      </c>
      <c r="I136" s="836">
        <v>4.2</v>
      </c>
      <c r="J136" s="837">
        <v>100</v>
      </c>
      <c r="K136" s="782" t="s">
        <v>24</v>
      </c>
      <c r="L136" s="868">
        <v>15</v>
      </c>
      <c r="M136" s="869">
        <v>4000</v>
      </c>
      <c r="N136" s="809">
        <v>0.25</v>
      </c>
      <c r="O136" s="915">
        <v>1.25</v>
      </c>
      <c r="P136" s="868">
        <v>11</v>
      </c>
      <c r="Q136" s="839">
        <v>0.05</v>
      </c>
      <c r="R136" s="826">
        <v>122.925</v>
      </c>
      <c r="S136" s="811">
        <v>66</v>
      </c>
      <c r="T136" s="840">
        <v>232.8</v>
      </c>
      <c r="U136" s="841">
        <v>3.3870833333333339</v>
      </c>
      <c r="V136" s="836">
        <v>0.75</v>
      </c>
      <c r="W136" s="836"/>
      <c r="X136" s="841">
        <v>1.4000000000000001</v>
      </c>
      <c r="Y136" s="842">
        <v>0.75</v>
      </c>
      <c r="Z136" s="871">
        <v>3.3858000000000006</v>
      </c>
      <c r="AA136" s="872"/>
    </row>
    <row r="137" spans="1:27" ht="30">
      <c r="A137" s="845">
        <v>2035</v>
      </c>
      <c r="B137" s="846"/>
      <c r="C137" s="846" t="s">
        <v>180</v>
      </c>
      <c r="D137" s="882" t="s">
        <v>24</v>
      </c>
      <c r="E137" s="848">
        <v>3100</v>
      </c>
      <c r="F137" s="883">
        <v>4.9000000000000004</v>
      </c>
      <c r="G137" s="850"/>
      <c r="H137" s="851">
        <v>4.2</v>
      </c>
      <c r="I137" s="851">
        <v>6</v>
      </c>
      <c r="J137" s="852">
        <v>120</v>
      </c>
      <c r="K137" s="853" t="s">
        <v>24</v>
      </c>
      <c r="L137" s="854">
        <v>12</v>
      </c>
      <c r="M137" s="855">
        <v>4000</v>
      </c>
      <c r="N137" s="856">
        <v>0.25</v>
      </c>
      <c r="O137" s="857">
        <v>1.7</v>
      </c>
      <c r="P137" s="854">
        <v>20</v>
      </c>
      <c r="Q137" s="839"/>
      <c r="R137" s="826" t="s">
        <v>81</v>
      </c>
      <c r="S137" s="858">
        <v>120</v>
      </c>
      <c r="T137" s="859">
        <v>374.2</v>
      </c>
      <c r="U137" s="841"/>
      <c r="V137" s="851">
        <v>1.3174999999999999</v>
      </c>
      <c r="W137" s="851"/>
      <c r="X137" s="841"/>
      <c r="Y137" s="860">
        <v>1.3174999999999999</v>
      </c>
      <c r="Z137" s="861">
        <v>4.8794166666666667</v>
      </c>
      <c r="AA137" s="862"/>
    </row>
    <row r="138" spans="1:27" ht="30">
      <c r="A138" s="863">
        <v>2036</v>
      </c>
      <c r="B138" s="864"/>
      <c r="C138" s="864" t="s">
        <v>181</v>
      </c>
      <c r="D138" s="833" t="s">
        <v>24</v>
      </c>
      <c r="E138" s="834">
        <v>8100</v>
      </c>
      <c r="F138" s="884">
        <v>10.5</v>
      </c>
      <c r="G138" s="867"/>
      <c r="H138" s="836">
        <v>9</v>
      </c>
      <c r="I138" s="836">
        <v>12.5</v>
      </c>
      <c r="J138" s="837">
        <v>120</v>
      </c>
      <c r="K138" s="782" t="s">
        <v>24</v>
      </c>
      <c r="L138" s="868">
        <v>12</v>
      </c>
      <c r="M138" s="869">
        <v>4000</v>
      </c>
      <c r="N138" s="809">
        <v>0.25</v>
      </c>
      <c r="O138" s="870">
        <v>1.65</v>
      </c>
      <c r="P138" s="868">
        <v>12</v>
      </c>
      <c r="Q138" s="825"/>
      <c r="R138" s="826" t="s">
        <v>81</v>
      </c>
      <c r="S138" s="811">
        <v>72</v>
      </c>
      <c r="T138" s="840">
        <v>736.2</v>
      </c>
      <c r="U138" s="829"/>
      <c r="V138" s="836">
        <v>3.3412499999999996</v>
      </c>
      <c r="W138" s="836"/>
      <c r="X138" s="829"/>
      <c r="Y138" s="842">
        <v>3.3412499999999996</v>
      </c>
      <c r="Z138" s="871">
        <v>10.423875000000001</v>
      </c>
      <c r="AA138" s="872"/>
    </row>
    <row r="139" spans="1:27" ht="45">
      <c r="A139" s="845">
        <v>2037</v>
      </c>
      <c r="B139" s="846"/>
      <c r="C139" s="846" t="s">
        <v>182</v>
      </c>
      <c r="D139" s="882" t="s">
        <v>24</v>
      </c>
      <c r="E139" s="848">
        <v>6200</v>
      </c>
      <c r="F139" s="883">
        <v>7.9</v>
      </c>
      <c r="G139" s="850"/>
      <c r="H139" s="851">
        <v>6.8</v>
      </c>
      <c r="I139" s="851">
        <v>9.6999999999999993</v>
      </c>
      <c r="J139" s="852">
        <v>120</v>
      </c>
      <c r="K139" s="853" t="s">
        <v>24</v>
      </c>
      <c r="L139" s="854">
        <v>12</v>
      </c>
      <c r="M139" s="855">
        <v>5000</v>
      </c>
      <c r="N139" s="856">
        <v>0.25</v>
      </c>
      <c r="O139" s="857">
        <v>1.9</v>
      </c>
      <c r="P139" s="854">
        <v>12</v>
      </c>
      <c r="Q139" s="839"/>
      <c r="R139" s="826" t="s">
        <v>81</v>
      </c>
      <c r="S139" s="858">
        <v>72</v>
      </c>
      <c r="T139" s="859">
        <v>580.4</v>
      </c>
      <c r="U139" s="841"/>
      <c r="V139" s="851">
        <v>2.3559999999999999</v>
      </c>
      <c r="W139" s="851"/>
      <c r="X139" s="841"/>
      <c r="Y139" s="860">
        <v>2.3559999999999999</v>
      </c>
      <c r="Z139" s="861">
        <v>7.9119333333333337</v>
      </c>
      <c r="AA139" s="862"/>
    </row>
    <row r="140" spans="1:27" ht="90">
      <c r="A140" s="863">
        <v>2038</v>
      </c>
      <c r="B140" s="864"/>
      <c r="C140" s="864" t="s">
        <v>183</v>
      </c>
      <c r="D140" s="833" t="s">
        <v>24</v>
      </c>
      <c r="E140" s="834">
        <v>10500</v>
      </c>
      <c r="F140" s="884">
        <v>10.5</v>
      </c>
      <c r="G140" s="867"/>
      <c r="H140" s="836">
        <v>9</v>
      </c>
      <c r="I140" s="836">
        <v>13</v>
      </c>
      <c r="J140" s="837">
        <v>150</v>
      </c>
      <c r="K140" s="782" t="s">
        <v>24</v>
      </c>
      <c r="L140" s="868">
        <v>12</v>
      </c>
      <c r="M140" s="869">
        <v>4000</v>
      </c>
      <c r="N140" s="809">
        <v>0.25</v>
      </c>
      <c r="O140" s="870">
        <v>1.3</v>
      </c>
      <c r="P140" s="868">
        <v>12</v>
      </c>
      <c r="Q140" s="839">
        <v>0.02</v>
      </c>
      <c r="R140" s="826">
        <v>108.02500000000001</v>
      </c>
      <c r="S140" s="811">
        <v>72</v>
      </c>
      <c r="T140" s="840">
        <v>933</v>
      </c>
      <c r="U140" s="841">
        <v>3.1320833333333336</v>
      </c>
      <c r="V140" s="836">
        <v>3.4125000000000001</v>
      </c>
      <c r="W140" s="836"/>
      <c r="X140" s="841">
        <v>0.56000000000000005</v>
      </c>
      <c r="Y140" s="842">
        <v>3.4125000000000001</v>
      </c>
      <c r="Z140" s="871">
        <v>10.595750000000001</v>
      </c>
      <c r="AA140" s="872"/>
    </row>
    <row r="141" spans="1:27" ht="30">
      <c r="A141" s="845">
        <v>2039</v>
      </c>
      <c r="B141" s="846"/>
      <c r="C141" s="846" t="s">
        <v>184</v>
      </c>
      <c r="D141" s="882" t="s">
        <v>24</v>
      </c>
      <c r="E141" s="848">
        <v>6200</v>
      </c>
      <c r="F141" s="883">
        <v>10</v>
      </c>
      <c r="G141" s="850"/>
      <c r="H141" s="851">
        <v>9</v>
      </c>
      <c r="I141" s="851">
        <v>12</v>
      </c>
      <c r="J141" s="852">
        <v>150</v>
      </c>
      <c r="K141" s="853" t="s">
        <v>24</v>
      </c>
      <c r="L141" s="854">
        <v>12</v>
      </c>
      <c r="M141" s="855">
        <v>2500</v>
      </c>
      <c r="N141" s="856">
        <v>0.1</v>
      </c>
      <c r="O141" s="857">
        <v>1.9</v>
      </c>
      <c r="P141" s="854">
        <v>19</v>
      </c>
      <c r="Q141" s="839">
        <v>0.02</v>
      </c>
      <c r="R141" s="826">
        <v>216.05</v>
      </c>
      <c r="S141" s="858">
        <v>114</v>
      </c>
      <c r="T141" s="859">
        <v>690.6</v>
      </c>
      <c r="U141" s="841">
        <v>4.9808333333333339</v>
      </c>
      <c r="V141" s="851">
        <v>4.7119999999999997</v>
      </c>
      <c r="W141" s="851"/>
      <c r="X141" s="841">
        <v>0.56000000000000005</v>
      </c>
      <c r="Y141" s="860">
        <v>4.7119999999999997</v>
      </c>
      <c r="Z141" s="861">
        <v>10.2476</v>
      </c>
      <c r="AA141" s="862"/>
    </row>
    <row r="142" spans="1:27" ht="15">
      <c r="A142" s="804"/>
      <c r="B142" s="805"/>
      <c r="C142" s="804"/>
      <c r="D142" s="833"/>
      <c r="E142" s="834"/>
      <c r="F142" s="835"/>
      <c r="G142" s="804"/>
      <c r="H142" s="836"/>
      <c r="I142" s="836"/>
      <c r="J142" s="837"/>
      <c r="K142" s="807"/>
      <c r="L142" s="804"/>
      <c r="M142" s="869"/>
      <c r="N142" s="809" t="s">
        <v>81</v>
      </c>
      <c r="O142" s="870" t="s">
        <v>81</v>
      </c>
      <c r="P142" s="807"/>
      <c r="Q142" s="839">
        <v>0.05</v>
      </c>
      <c r="R142" s="826">
        <v>707.75</v>
      </c>
      <c r="S142" s="811"/>
      <c r="T142" s="840" t="s">
        <v>81</v>
      </c>
      <c r="U142" s="841">
        <v>11.09</v>
      </c>
      <c r="V142" s="836"/>
      <c r="W142" s="836"/>
      <c r="X142" s="841">
        <v>1.4000000000000001</v>
      </c>
      <c r="Y142" s="842" t="s">
        <v>81</v>
      </c>
      <c r="Z142" s="871"/>
      <c r="AA142" s="872"/>
    </row>
    <row r="143" spans="1:27" ht="42.75">
      <c r="A143" s="814">
        <v>2050</v>
      </c>
      <c r="B143" s="815"/>
      <c r="C143" s="816" t="s">
        <v>185</v>
      </c>
      <c r="D143" s="817"/>
      <c r="E143" s="818"/>
      <c r="F143" s="819"/>
      <c r="G143" s="820"/>
      <c r="H143" s="821"/>
      <c r="I143" s="821"/>
      <c r="J143" s="822"/>
      <c r="K143" s="822"/>
      <c r="L143" s="817"/>
      <c r="M143" s="822"/>
      <c r="N143" s="823" t="s">
        <v>81</v>
      </c>
      <c r="O143" s="874" t="s">
        <v>81</v>
      </c>
      <c r="P143" s="817"/>
      <c r="Q143" s="961">
        <v>0.01</v>
      </c>
      <c r="R143" s="826">
        <v>171.35</v>
      </c>
      <c r="S143" s="827"/>
      <c r="T143" s="828" t="s">
        <v>81</v>
      </c>
      <c r="U143" s="841">
        <v>2.5295000000000001</v>
      </c>
      <c r="V143" s="821"/>
      <c r="W143" s="821"/>
      <c r="X143" s="841">
        <v>0.28000000000000003</v>
      </c>
      <c r="Y143" s="875" t="s">
        <v>81</v>
      </c>
      <c r="Z143" s="831"/>
      <c r="AA143" s="832"/>
    </row>
    <row r="144" spans="1:27" ht="15">
      <c r="A144" s="804"/>
      <c r="B144" s="805"/>
      <c r="C144" s="804"/>
      <c r="D144" s="833"/>
      <c r="E144" s="834"/>
      <c r="F144" s="835"/>
      <c r="G144" s="804"/>
      <c r="H144" s="836"/>
      <c r="I144" s="836"/>
      <c r="J144" s="837"/>
      <c r="K144" s="807"/>
      <c r="L144" s="804"/>
      <c r="M144" s="837"/>
      <c r="N144" s="809" t="s">
        <v>81</v>
      </c>
      <c r="O144" s="870" t="s">
        <v>81</v>
      </c>
      <c r="P144" s="807"/>
      <c r="Q144" s="839">
        <v>0.02</v>
      </c>
      <c r="R144" s="826">
        <v>217.5</v>
      </c>
      <c r="S144" s="963"/>
      <c r="T144" s="840" t="s">
        <v>81</v>
      </c>
      <c r="U144" s="841">
        <v>3.0208333333333335</v>
      </c>
      <c r="V144" s="836"/>
      <c r="W144" s="836"/>
      <c r="X144" s="841">
        <v>0.56000000000000005</v>
      </c>
      <c r="Y144" s="842" t="s">
        <v>81</v>
      </c>
      <c r="Z144" s="871"/>
      <c r="AA144" s="872"/>
    </row>
    <row r="145" spans="1:27" ht="30">
      <c r="A145" s="845">
        <v>2051</v>
      </c>
      <c r="B145" s="846"/>
      <c r="C145" s="846" t="s">
        <v>186</v>
      </c>
      <c r="D145" s="882" t="s">
        <v>24</v>
      </c>
      <c r="E145" s="848">
        <v>5900</v>
      </c>
      <c r="F145" s="883">
        <v>10</v>
      </c>
      <c r="G145" s="850"/>
      <c r="H145" s="851">
        <v>8.5</v>
      </c>
      <c r="I145" s="851">
        <v>12.5</v>
      </c>
      <c r="J145" s="852">
        <v>80</v>
      </c>
      <c r="K145" s="853" t="s">
        <v>24</v>
      </c>
      <c r="L145" s="854">
        <v>15</v>
      </c>
      <c r="M145" s="855">
        <v>5000</v>
      </c>
      <c r="N145" s="856">
        <v>0.25</v>
      </c>
      <c r="O145" s="857">
        <v>1.75</v>
      </c>
      <c r="P145" s="854">
        <v>24</v>
      </c>
      <c r="Q145" s="839">
        <v>0.05</v>
      </c>
      <c r="R145" s="826">
        <v>791.7</v>
      </c>
      <c r="S145" s="858">
        <v>144</v>
      </c>
      <c r="T145" s="859">
        <v>554.04999999999995</v>
      </c>
      <c r="U145" s="841">
        <v>7.4491666666666676</v>
      </c>
      <c r="V145" s="851">
        <v>2.0649999999999999</v>
      </c>
      <c r="W145" s="851"/>
      <c r="X145" s="841">
        <v>1.4000000000000001</v>
      </c>
      <c r="Y145" s="860">
        <v>2.0649999999999999</v>
      </c>
      <c r="Z145" s="861">
        <v>9.8896875000000009</v>
      </c>
      <c r="AA145" s="862"/>
    </row>
    <row r="146" spans="1:27" ht="30">
      <c r="A146" s="863">
        <v>2052</v>
      </c>
      <c r="B146" s="864"/>
      <c r="C146" s="864" t="s">
        <v>187</v>
      </c>
      <c r="D146" s="833" t="s">
        <v>24</v>
      </c>
      <c r="E146" s="834">
        <v>12000</v>
      </c>
      <c r="F146" s="884">
        <v>17</v>
      </c>
      <c r="G146" s="867"/>
      <c r="H146" s="836">
        <v>14.5</v>
      </c>
      <c r="I146" s="836">
        <v>21.5</v>
      </c>
      <c r="J146" s="837">
        <v>80</v>
      </c>
      <c r="K146" s="782" t="s">
        <v>24</v>
      </c>
      <c r="L146" s="868">
        <v>15</v>
      </c>
      <c r="M146" s="869">
        <v>5000</v>
      </c>
      <c r="N146" s="809">
        <v>0.25</v>
      </c>
      <c r="O146" s="870">
        <v>1.35</v>
      </c>
      <c r="P146" s="868">
        <v>24</v>
      </c>
      <c r="Q146" s="839">
        <v>0.05</v>
      </c>
      <c r="R146" s="826">
        <v>530.70000000000005</v>
      </c>
      <c r="S146" s="811">
        <v>144</v>
      </c>
      <c r="T146" s="840">
        <v>978</v>
      </c>
      <c r="U146" s="841">
        <v>5.2241666666666671</v>
      </c>
      <c r="V146" s="836">
        <v>3.24</v>
      </c>
      <c r="W146" s="836"/>
      <c r="X146" s="841">
        <v>1.4000000000000001</v>
      </c>
      <c r="Y146" s="842">
        <v>3.24</v>
      </c>
      <c r="Z146" s="871">
        <v>17.011500000000002</v>
      </c>
      <c r="AA146" s="872"/>
    </row>
    <row r="147" spans="1:27" ht="75">
      <c r="A147" s="845">
        <v>2053</v>
      </c>
      <c r="B147" s="846"/>
      <c r="C147" s="846" t="s">
        <v>188</v>
      </c>
      <c r="D147" s="882" t="s">
        <v>24</v>
      </c>
      <c r="E147" s="848">
        <v>29000</v>
      </c>
      <c r="F147" s="883">
        <v>43.5</v>
      </c>
      <c r="G147" s="850"/>
      <c r="H147" s="851">
        <v>37</v>
      </c>
      <c r="I147" s="851">
        <v>55</v>
      </c>
      <c r="J147" s="852">
        <v>80</v>
      </c>
      <c r="K147" s="853" t="s">
        <v>24</v>
      </c>
      <c r="L147" s="854">
        <v>12</v>
      </c>
      <c r="M147" s="855">
        <v>3000</v>
      </c>
      <c r="N147" s="856">
        <v>0.25</v>
      </c>
      <c r="O147" s="857">
        <v>0.85</v>
      </c>
      <c r="P147" s="854">
        <v>23</v>
      </c>
      <c r="Q147" s="839">
        <v>0.05</v>
      </c>
      <c r="R147" s="826">
        <v>1000.5</v>
      </c>
      <c r="S147" s="858">
        <v>138</v>
      </c>
      <c r="T147" s="859">
        <v>2516</v>
      </c>
      <c r="U147" s="841">
        <v>7.3833333333333337</v>
      </c>
      <c r="V147" s="851">
        <v>8.2166666666666668</v>
      </c>
      <c r="W147" s="851"/>
      <c r="X147" s="841">
        <v>1.4000000000000001</v>
      </c>
      <c r="Y147" s="860">
        <v>8.2166666666666668</v>
      </c>
      <c r="Z147" s="861">
        <v>43.633333333333333</v>
      </c>
      <c r="AA147" s="862"/>
    </row>
    <row r="148" spans="1:27" ht="15">
      <c r="A148" s="804"/>
      <c r="B148" s="805"/>
      <c r="C148" s="804"/>
      <c r="D148" s="833"/>
      <c r="E148" s="834"/>
      <c r="F148" s="835"/>
      <c r="G148" s="804"/>
      <c r="H148" s="836"/>
      <c r="I148" s="836"/>
      <c r="J148" s="837"/>
      <c r="K148" s="807"/>
      <c r="L148" s="804"/>
      <c r="M148" s="869"/>
      <c r="N148" s="809" t="s">
        <v>81</v>
      </c>
      <c r="O148" s="870" t="s">
        <v>81</v>
      </c>
      <c r="P148" s="807"/>
      <c r="Q148" s="839">
        <v>0.1</v>
      </c>
      <c r="R148" s="826">
        <v>779.2</v>
      </c>
      <c r="S148" s="811"/>
      <c r="T148" s="840" t="s">
        <v>81</v>
      </c>
      <c r="U148" s="841">
        <v>6.1880000000000006</v>
      </c>
      <c r="V148" s="836"/>
      <c r="W148" s="836"/>
      <c r="X148" s="841">
        <v>2.8000000000000003</v>
      </c>
      <c r="Y148" s="842" t="s">
        <v>81</v>
      </c>
      <c r="Z148" s="871"/>
      <c r="AA148" s="872"/>
    </row>
    <row r="149" spans="1:27" ht="42.75">
      <c r="A149" s="814">
        <v>2070</v>
      </c>
      <c r="B149" s="815"/>
      <c r="C149" s="816" t="s">
        <v>189</v>
      </c>
      <c r="D149" s="817"/>
      <c r="E149" s="818"/>
      <c r="F149" s="819"/>
      <c r="G149" s="820"/>
      <c r="H149" s="821"/>
      <c r="I149" s="821"/>
      <c r="J149" s="822"/>
      <c r="K149" s="822"/>
      <c r="L149" s="817"/>
      <c r="M149" s="822"/>
      <c r="N149" s="823" t="s">
        <v>81</v>
      </c>
      <c r="O149" s="874" t="s">
        <v>81</v>
      </c>
      <c r="P149" s="817"/>
      <c r="Q149" s="839"/>
      <c r="R149" s="826" t="s">
        <v>81</v>
      </c>
      <c r="S149" s="827"/>
      <c r="T149" s="828" t="s">
        <v>81</v>
      </c>
      <c r="U149" s="841"/>
      <c r="V149" s="821"/>
      <c r="W149" s="821"/>
      <c r="X149" s="841"/>
      <c r="Y149" s="875" t="s">
        <v>81</v>
      </c>
      <c r="Z149" s="831"/>
      <c r="AA149" s="832"/>
    </row>
    <row r="150" spans="1:27" ht="15">
      <c r="A150" s="804"/>
      <c r="B150" s="805"/>
      <c r="C150" s="804"/>
      <c r="D150" s="833"/>
      <c r="E150" s="834"/>
      <c r="F150" s="835"/>
      <c r="G150" s="804"/>
      <c r="H150" s="836"/>
      <c r="I150" s="836"/>
      <c r="J150" s="837"/>
      <c r="K150" s="807"/>
      <c r="L150" s="804"/>
      <c r="M150" s="869"/>
      <c r="N150" s="809" t="s">
        <v>81</v>
      </c>
      <c r="O150" s="870" t="s">
        <v>81</v>
      </c>
      <c r="P150" s="807"/>
      <c r="Q150" s="825"/>
      <c r="R150" s="826" t="s">
        <v>81</v>
      </c>
      <c r="S150" s="811"/>
      <c r="T150" s="840" t="s">
        <v>81</v>
      </c>
      <c r="U150" s="829"/>
      <c r="V150" s="836"/>
      <c r="W150" s="836"/>
      <c r="X150" s="829"/>
      <c r="Y150" s="842" t="s">
        <v>81</v>
      </c>
      <c r="Z150" s="871"/>
      <c r="AA150" s="872"/>
    </row>
    <row r="151" spans="1:27" ht="60">
      <c r="A151" s="845">
        <v>2071</v>
      </c>
      <c r="B151" s="846"/>
      <c r="C151" s="846" t="s">
        <v>1066</v>
      </c>
      <c r="D151" s="882" t="s">
        <v>24</v>
      </c>
      <c r="E151" s="848">
        <v>14000</v>
      </c>
      <c r="F151" s="883">
        <v>21</v>
      </c>
      <c r="G151" s="850"/>
      <c r="H151" s="851">
        <v>18</v>
      </c>
      <c r="I151" s="851">
        <v>25</v>
      </c>
      <c r="J151" s="852">
        <v>120</v>
      </c>
      <c r="K151" s="853" t="s">
        <v>24</v>
      </c>
      <c r="L151" s="854">
        <v>12</v>
      </c>
      <c r="M151" s="855">
        <v>2000</v>
      </c>
      <c r="N151" s="856">
        <v>0.1</v>
      </c>
      <c r="O151" s="857">
        <v>1.05</v>
      </c>
      <c r="P151" s="854">
        <v>16</v>
      </c>
      <c r="Q151" s="839"/>
      <c r="R151" s="826" t="s">
        <v>81</v>
      </c>
      <c r="S151" s="858">
        <v>96</v>
      </c>
      <c r="T151" s="859">
        <v>1398</v>
      </c>
      <c r="U151" s="841"/>
      <c r="V151" s="851">
        <v>7.3500000000000005</v>
      </c>
      <c r="W151" s="851"/>
      <c r="X151" s="841">
        <v>0</v>
      </c>
      <c r="Y151" s="860">
        <v>7.3500000000000005</v>
      </c>
      <c r="Z151" s="861">
        <v>20.900000000000002</v>
      </c>
      <c r="AA151" s="862"/>
    </row>
    <row r="152" spans="1:27" ht="75">
      <c r="A152" s="863">
        <v>2072</v>
      </c>
      <c r="B152" s="864"/>
      <c r="C152" s="864" t="s">
        <v>1067</v>
      </c>
      <c r="D152" s="833" t="s">
        <v>24</v>
      </c>
      <c r="E152" s="834">
        <v>21000</v>
      </c>
      <c r="F152" s="884">
        <v>31</v>
      </c>
      <c r="G152" s="867"/>
      <c r="H152" s="836">
        <v>27</v>
      </c>
      <c r="I152" s="836">
        <v>38</v>
      </c>
      <c r="J152" s="837">
        <v>120</v>
      </c>
      <c r="K152" s="782" t="s">
        <v>24</v>
      </c>
      <c r="L152" s="868">
        <v>12</v>
      </c>
      <c r="M152" s="869">
        <v>2000</v>
      </c>
      <c r="N152" s="809">
        <v>0.1</v>
      </c>
      <c r="O152" s="870">
        <v>1.05</v>
      </c>
      <c r="P152" s="868">
        <v>21</v>
      </c>
      <c r="Q152" s="839">
        <v>3.3333300000000003E-2</v>
      </c>
      <c r="R152" s="826">
        <v>379.95</v>
      </c>
      <c r="S152" s="811">
        <v>126</v>
      </c>
      <c r="T152" s="840">
        <v>2079</v>
      </c>
      <c r="U152" s="841">
        <v>6.9768750000000015</v>
      </c>
      <c r="V152" s="836">
        <v>11.025</v>
      </c>
      <c r="W152" s="836"/>
      <c r="X152" s="841">
        <v>0.93333240000000006</v>
      </c>
      <c r="Y152" s="842">
        <v>11.025</v>
      </c>
      <c r="Z152" s="871">
        <v>31.185000000000006</v>
      </c>
      <c r="AA152" s="872"/>
    </row>
    <row r="153" spans="1:27" ht="60">
      <c r="A153" s="845">
        <v>2073</v>
      </c>
      <c r="B153" s="846"/>
      <c r="C153" s="846" t="s">
        <v>1068</v>
      </c>
      <c r="D153" s="882" t="s">
        <v>24</v>
      </c>
      <c r="E153" s="848">
        <v>32000</v>
      </c>
      <c r="F153" s="883">
        <v>37</v>
      </c>
      <c r="G153" s="850"/>
      <c r="H153" s="851">
        <v>33</v>
      </c>
      <c r="I153" s="851">
        <v>45</v>
      </c>
      <c r="J153" s="852">
        <v>150</v>
      </c>
      <c r="K153" s="853" t="s">
        <v>24</v>
      </c>
      <c r="L153" s="854">
        <v>12</v>
      </c>
      <c r="M153" s="855">
        <v>2500</v>
      </c>
      <c r="N153" s="856">
        <v>0.1</v>
      </c>
      <c r="O153" s="857">
        <v>1</v>
      </c>
      <c r="P153" s="854">
        <v>33</v>
      </c>
      <c r="Q153" s="839">
        <v>0.05</v>
      </c>
      <c r="R153" s="826">
        <v>819.5</v>
      </c>
      <c r="S153" s="858">
        <v>198</v>
      </c>
      <c r="T153" s="859">
        <v>3174</v>
      </c>
      <c r="U153" s="841">
        <v>12.61875</v>
      </c>
      <c r="V153" s="851">
        <v>12.8</v>
      </c>
      <c r="W153" s="851"/>
      <c r="X153" s="841">
        <v>1.4000000000000001</v>
      </c>
      <c r="Y153" s="860">
        <v>12.8</v>
      </c>
      <c r="Z153" s="861">
        <v>37.356000000000002</v>
      </c>
      <c r="AA153" s="862"/>
    </row>
    <row r="154" spans="1:27" ht="75">
      <c r="A154" s="863">
        <v>2074</v>
      </c>
      <c r="B154" s="864"/>
      <c r="C154" s="864" t="s">
        <v>193</v>
      </c>
      <c r="D154" s="833" t="s">
        <v>24</v>
      </c>
      <c r="E154" s="834">
        <v>27000</v>
      </c>
      <c r="F154" s="884">
        <v>40</v>
      </c>
      <c r="G154" s="867"/>
      <c r="H154" s="836">
        <v>35</v>
      </c>
      <c r="I154" s="836">
        <v>48</v>
      </c>
      <c r="J154" s="837">
        <v>120</v>
      </c>
      <c r="K154" s="782" t="s">
        <v>24</v>
      </c>
      <c r="L154" s="868">
        <v>12</v>
      </c>
      <c r="M154" s="869">
        <v>2000</v>
      </c>
      <c r="N154" s="809">
        <v>0.1</v>
      </c>
      <c r="O154" s="870">
        <v>1.05</v>
      </c>
      <c r="P154" s="868">
        <v>22</v>
      </c>
      <c r="Q154" s="839">
        <v>2.5000000000000001E-2</v>
      </c>
      <c r="R154" s="826">
        <v>2436</v>
      </c>
      <c r="S154" s="811">
        <v>132</v>
      </c>
      <c r="T154" s="840">
        <v>2643</v>
      </c>
      <c r="U154" s="841">
        <v>33.162500000000001</v>
      </c>
      <c r="V154" s="836">
        <v>14.175000000000001</v>
      </c>
      <c r="W154" s="836"/>
      <c r="X154" s="841">
        <v>0.70000000000000007</v>
      </c>
      <c r="Y154" s="842">
        <v>14.175000000000001</v>
      </c>
      <c r="Z154" s="871">
        <v>39.820000000000007</v>
      </c>
      <c r="AA154" s="872"/>
    </row>
    <row r="155" spans="1:27" ht="75">
      <c r="A155" s="845">
        <v>2075</v>
      </c>
      <c r="B155" s="846"/>
      <c r="C155" s="846" t="s">
        <v>194</v>
      </c>
      <c r="D155" s="882" t="s">
        <v>24</v>
      </c>
      <c r="E155" s="848">
        <v>53000</v>
      </c>
      <c r="F155" s="883">
        <v>52</v>
      </c>
      <c r="G155" s="850"/>
      <c r="H155" s="851">
        <v>45</v>
      </c>
      <c r="I155" s="851">
        <v>65</v>
      </c>
      <c r="J155" s="852">
        <v>150</v>
      </c>
      <c r="K155" s="853" t="s">
        <v>24</v>
      </c>
      <c r="L155" s="854">
        <v>12</v>
      </c>
      <c r="M155" s="855">
        <v>3000</v>
      </c>
      <c r="N155" s="856">
        <v>0.1</v>
      </c>
      <c r="O155" s="857">
        <v>0.75</v>
      </c>
      <c r="P155" s="854">
        <v>38</v>
      </c>
      <c r="Q155" s="839"/>
      <c r="R155" s="826" t="s">
        <v>81</v>
      </c>
      <c r="S155" s="858">
        <v>228</v>
      </c>
      <c r="T155" s="859">
        <v>5157</v>
      </c>
      <c r="U155" s="841"/>
      <c r="V155" s="851">
        <v>13.25</v>
      </c>
      <c r="W155" s="851"/>
      <c r="X155" s="841"/>
      <c r="Y155" s="860">
        <v>13.25</v>
      </c>
      <c r="Z155" s="861">
        <v>52.393000000000008</v>
      </c>
      <c r="AA155" s="862"/>
    </row>
    <row r="156" spans="1:27" ht="30">
      <c r="A156" s="863">
        <v>2076</v>
      </c>
      <c r="B156" s="864"/>
      <c r="C156" s="864" t="s">
        <v>195</v>
      </c>
      <c r="D156" s="908"/>
      <c r="E156" s="834">
        <v>6800</v>
      </c>
      <c r="F156" s="884">
        <v>13</v>
      </c>
      <c r="G156" s="968"/>
      <c r="H156" s="969">
        <v>11</v>
      </c>
      <c r="I156" s="969">
        <v>16</v>
      </c>
      <c r="J156" s="837">
        <v>100</v>
      </c>
      <c r="K156" s="782" t="s">
        <v>24</v>
      </c>
      <c r="L156" s="868">
        <v>10</v>
      </c>
      <c r="M156" s="869">
        <v>1500</v>
      </c>
      <c r="N156" s="809">
        <v>0.1</v>
      </c>
      <c r="O156" s="870">
        <v>0.8</v>
      </c>
      <c r="P156" s="868">
        <v>17</v>
      </c>
      <c r="Q156" s="825"/>
      <c r="R156" s="826" t="s">
        <v>81</v>
      </c>
      <c r="S156" s="963">
        <v>102</v>
      </c>
      <c r="T156" s="840">
        <v>836.4</v>
      </c>
      <c r="U156" s="829"/>
      <c r="V156" s="836">
        <v>3.6266666666666669</v>
      </c>
      <c r="W156" s="836"/>
      <c r="X156" s="829"/>
      <c r="Y156" s="842">
        <v>3.6266666666666669</v>
      </c>
      <c r="Z156" s="871">
        <v>13.189733333333333</v>
      </c>
      <c r="AA156" s="970"/>
    </row>
    <row r="157" spans="1:27" ht="60">
      <c r="A157" s="845">
        <v>2077</v>
      </c>
      <c r="B157" s="846"/>
      <c r="C157" s="846" t="s">
        <v>196</v>
      </c>
      <c r="D157" s="902"/>
      <c r="E157" s="848">
        <v>26000</v>
      </c>
      <c r="F157" s="883">
        <v>30</v>
      </c>
      <c r="G157" s="971"/>
      <c r="H157" s="851">
        <v>25</v>
      </c>
      <c r="I157" s="851">
        <v>38</v>
      </c>
      <c r="J157" s="852">
        <v>100</v>
      </c>
      <c r="K157" s="853" t="s">
        <v>24</v>
      </c>
      <c r="L157" s="854">
        <v>12</v>
      </c>
      <c r="M157" s="855">
        <v>4000</v>
      </c>
      <c r="N157" s="856">
        <v>0.25</v>
      </c>
      <c r="O157" s="857">
        <v>0.7</v>
      </c>
      <c r="P157" s="854">
        <v>20</v>
      </c>
      <c r="Q157" s="839"/>
      <c r="R157" s="826" t="s">
        <v>81</v>
      </c>
      <c r="S157" s="964">
        <v>120</v>
      </c>
      <c r="T157" s="859">
        <v>2252</v>
      </c>
      <c r="U157" s="841"/>
      <c r="V157" s="851">
        <v>4.55</v>
      </c>
      <c r="W157" s="851"/>
      <c r="X157" s="841"/>
      <c r="Y157" s="860">
        <v>4.55</v>
      </c>
      <c r="Z157" s="861">
        <v>29.777000000000001</v>
      </c>
      <c r="AA157" s="894"/>
    </row>
    <row r="158" spans="1:27" ht="90">
      <c r="A158" s="863">
        <v>2078</v>
      </c>
      <c r="B158" s="864"/>
      <c r="C158" s="864" t="s">
        <v>197</v>
      </c>
      <c r="D158" s="833"/>
      <c r="E158" s="834">
        <v>2200</v>
      </c>
      <c r="F158" s="884">
        <v>19</v>
      </c>
      <c r="G158" s="867"/>
      <c r="H158" s="969">
        <v>15</v>
      </c>
      <c r="I158" s="836">
        <v>25</v>
      </c>
      <c r="J158" s="837">
        <v>50</v>
      </c>
      <c r="K158" s="782" t="s">
        <v>24</v>
      </c>
      <c r="L158" s="868">
        <v>3</v>
      </c>
      <c r="M158" s="869">
        <v>200</v>
      </c>
      <c r="N158" s="809">
        <v>0</v>
      </c>
      <c r="O158" s="870">
        <v>0.15</v>
      </c>
      <c r="P158" s="868">
        <v>1</v>
      </c>
      <c r="Q158" s="839">
        <v>0.02</v>
      </c>
      <c r="R158" s="826">
        <v>1461</v>
      </c>
      <c r="S158" s="811">
        <v>6</v>
      </c>
      <c r="T158" s="840">
        <v>776.73333333333335</v>
      </c>
      <c r="U158" s="841">
        <v>13.358333333333333</v>
      </c>
      <c r="V158" s="836">
        <v>1.65</v>
      </c>
      <c r="W158" s="836"/>
      <c r="X158" s="841">
        <v>0.56000000000000005</v>
      </c>
      <c r="Y158" s="842">
        <v>1.65</v>
      </c>
      <c r="Z158" s="871">
        <v>18.903133333333333</v>
      </c>
      <c r="AA158" s="872"/>
    </row>
    <row r="159" spans="1:27" ht="90">
      <c r="A159" s="845">
        <v>2079</v>
      </c>
      <c r="B159" s="846"/>
      <c r="C159" s="846" t="s">
        <v>198</v>
      </c>
      <c r="D159" s="882" t="s">
        <v>24</v>
      </c>
      <c r="E159" s="848">
        <v>3500</v>
      </c>
      <c r="F159" s="883">
        <v>22</v>
      </c>
      <c r="G159" s="850"/>
      <c r="H159" s="851">
        <v>18</v>
      </c>
      <c r="I159" s="851">
        <v>29</v>
      </c>
      <c r="J159" s="852">
        <v>50</v>
      </c>
      <c r="K159" s="853" t="s">
        <v>24</v>
      </c>
      <c r="L159" s="854">
        <v>4</v>
      </c>
      <c r="M159" s="855">
        <v>300</v>
      </c>
      <c r="N159" s="856">
        <v>0</v>
      </c>
      <c r="O159" s="857">
        <v>0.1</v>
      </c>
      <c r="P159" s="854">
        <v>1</v>
      </c>
      <c r="Q159" s="839">
        <v>0.02</v>
      </c>
      <c r="R159" s="826">
        <v>2240.1999999999998</v>
      </c>
      <c r="S159" s="858">
        <v>6</v>
      </c>
      <c r="T159" s="859">
        <v>940.5</v>
      </c>
      <c r="U159" s="841">
        <v>20.276666666666664</v>
      </c>
      <c r="V159" s="851">
        <v>1.1666666666666667</v>
      </c>
      <c r="W159" s="851"/>
      <c r="X159" s="841">
        <v>0.56000000000000005</v>
      </c>
      <c r="Y159" s="860">
        <v>1.1666666666666667</v>
      </c>
      <c r="Z159" s="861">
        <v>21.974333333333334</v>
      </c>
      <c r="AA159" s="862"/>
    </row>
    <row r="160" spans="1:27" ht="15">
      <c r="A160" s="863"/>
      <c r="B160" s="864"/>
      <c r="C160" s="863"/>
      <c r="D160" s="876"/>
      <c r="E160" s="834"/>
      <c r="F160" s="835"/>
      <c r="G160" s="867"/>
      <c r="H160" s="836"/>
      <c r="I160" s="836"/>
      <c r="J160" s="837"/>
      <c r="K160" s="782"/>
      <c r="L160" s="868"/>
      <c r="M160" s="869"/>
      <c r="N160" s="809" t="s">
        <v>81</v>
      </c>
      <c r="O160" s="870" t="s">
        <v>81</v>
      </c>
      <c r="P160" s="868"/>
      <c r="Q160" s="839">
        <v>0.02</v>
      </c>
      <c r="R160" s="826">
        <v>3603.8</v>
      </c>
      <c r="S160" s="811"/>
      <c r="T160" s="840" t="s">
        <v>81</v>
      </c>
      <c r="U160" s="841">
        <v>26.058666666666667</v>
      </c>
      <c r="V160" s="836"/>
      <c r="W160" s="836"/>
      <c r="X160" s="841">
        <v>0.56000000000000005</v>
      </c>
      <c r="Y160" s="842" t="s">
        <v>81</v>
      </c>
      <c r="Z160" s="871"/>
      <c r="AA160" s="895"/>
    </row>
    <row r="161" spans="1:27" ht="57">
      <c r="A161" s="814">
        <v>2100</v>
      </c>
      <c r="B161" s="815"/>
      <c r="C161" s="816" t="s">
        <v>199</v>
      </c>
      <c r="D161" s="817"/>
      <c r="E161" s="818"/>
      <c r="F161" s="819"/>
      <c r="G161" s="820"/>
      <c r="H161" s="821"/>
      <c r="I161" s="821"/>
      <c r="J161" s="822"/>
      <c r="K161" s="822"/>
      <c r="L161" s="817"/>
      <c r="M161" s="822"/>
      <c r="N161" s="823" t="s">
        <v>81</v>
      </c>
      <c r="O161" s="874" t="s">
        <v>81</v>
      </c>
      <c r="P161" s="817"/>
      <c r="Q161" s="839">
        <v>0.04</v>
      </c>
      <c r="R161" s="826">
        <v>2435</v>
      </c>
      <c r="S161" s="827"/>
      <c r="T161" s="828" t="s">
        <v>81</v>
      </c>
      <c r="U161" s="841">
        <v>21.991666666666667</v>
      </c>
      <c r="V161" s="821"/>
      <c r="W161" s="821"/>
      <c r="X161" s="841">
        <v>1.1200000000000001</v>
      </c>
      <c r="Y161" s="875" t="s">
        <v>81</v>
      </c>
      <c r="Z161" s="831"/>
      <c r="AA161" s="832"/>
    </row>
    <row r="162" spans="1:27" ht="15">
      <c r="A162" s="804"/>
      <c r="B162" s="805"/>
      <c r="C162" s="804"/>
      <c r="D162" s="833"/>
      <c r="E162" s="834"/>
      <c r="F162" s="835"/>
      <c r="G162" s="804"/>
      <c r="H162" s="836"/>
      <c r="I162" s="836"/>
      <c r="J162" s="837"/>
      <c r="K162" s="807"/>
      <c r="L162" s="804"/>
      <c r="M162" s="837"/>
      <c r="N162" s="809" t="s">
        <v>81</v>
      </c>
      <c r="O162" s="870" t="s">
        <v>81</v>
      </c>
      <c r="P162" s="807"/>
      <c r="Q162" s="839">
        <v>0.04</v>
      </c>
      <c r="R162" s="826">
        <v>6233.6</v>
      </c>
      <c r="S162" s="963"/>
      <c r="T162" s="840" t="s">
        <v>81</v>
      </c>
      <c r="U162" s="841">
        <v>44.184000000000005</v>
      </c>
      <c r="V162" s="836"/>
      <c r="W162" s="836"/>
      <c r="X162" s="841">
        <v>1.1200000000000001</v>
      </c>
      <c r="Y162" s="842" t="s">
        <v>81</v>
      </c>
      <c r="Z162" s="871"/>
      <c r="AA162" s="872"/>
    </row>
    <row r="163" spans="1:27" ht="30">
      <c r="A163" s="845">
        <v>2101</v>
      </c>
      <c r="B163" s="846"/>
      <c r="C163" s="846" t="s">
        <v>200</v>
      </c>
      <c r="D163" s="902">
        <v>50</v>
      </c>
      <c r="E163" s="848">
        <v>4000</v>
      </c>
      <c r="F163" s="903">
        <v>16.5</v>
      </c>
      <c r="G163" s="972">
        <v>33</v>
      </c>
      <c r="H163" s="905">
        <v>30</v>
      </c>
      <c r="I163" s="905">
        <v>38</v>
      </c>
      <c r="J163" s="906">
        <v>30</v>
      </c>
      <c r="K163" s="853" t="s">
        <v>24</v>
      </c>
      <c r="L163" s="854">
        <v>12</v>
      </c>
      <c r="M163" s="914">
        <v>1000</v>
      </c>
      <c r="N163" s="856">
        <v>0.25</v>
      </c>
      <c r="O163" s="857">
        <v>4.5</v>
      </c>
      <c r="P163" s="854">
        <v>6</v>
      </c>
      <c r="Q163" s="839">
        <v>0.05</v>
      </c>
      <c r="R163" s="826">
        <v>854.24</v>
      </c>
      <c r="S163" s="858">
        <v>36</v>
      </c>
      <c r="T163" s="859">
        <v>364</v>
      </c>
      <c r="U163" s="841">
        <v>9.8844000000000012</v>
      </c>
      <c r="V163" s="905">
        <v>18</v>
      </c>
      <c r="W163" s="851"/>
      <c r="X163" s="841">
        <v>1.4000000000000001</v>
      </c>
      <c r="Y163" s="907">
        <v>18</v>
      </c>
      <c r="Z163" s="861">
        <v>16.573333333333334</v>
      </c>
      <c r="AA163" s="894">
        <v>33.146666666666668</v>
      </c>
    </row>
    <row r="164" spans="1:27" ht="105">
      <c r="A164" s="863">
        <v>2102</v>
      </c>
      <c r="B164" s="864"/>
      <c r="C164" s="864" t="s">
        <v>201</v>
      </c>
      <c r="D164" s="908">
        <v>80</v>
      </c>
      <c r="E164" s="834">
        <v>7500</v>
      </c>
      <c r="F164" s="835">
        <v>21.5</v>
      </c>
      <c r="G164" s="973">
        <v>27</v>
      </c>
      <c r="H164" s="974">
        <v>24</v>
      </c>
      <c r="I164" s="910">
        <v>32</v>
      </c>
      <c r="J164" s="911">
        <v>50</v>
      </c>
      <c r="K164" s="782" t="s">
        <v>24</v>
      </c>
      <c r="L164" s="868">
        <v>12</v>
      </c>
      <c r="M164" s="912">
        <v>1500</v>
      </c>
      <c r="N164" s="809">
        <v>0.25</v>
      </c>
      <c r="O164" s="870">
        <v>2.2000000000000002</v>
      </c>
      <c r="P164" s="868">
        <v>9</v>
      </c>
      <c r="Q164" s="839">
        <v>0.05</v>
      </c>
      <c r="R164" s="826">
        <v>2349</v>
      </c>
      <c r="S164" s="811">
        <v>54</v>
      </c>
      <c r="T164" s="840">
        <v>669</v>
      </c>
      <c r="U164" s="841">
        <v>25.43</v>
      </c>
      <c r="V164" s="910">
        <v>11</v>
      </c>
      <c r="W164" s="836"/>
      <c r="X164" s="841">
        <v>1.4000000000000001</v>
      </c>
      <c r="Y164" s="913">
        <v>11</v>
      </c>
      <c r="Z164" s="871">
        <v>21.454400000000007</v>
      </c>
      <c r="AA164" s="970">
        <v>26.818000000000005</v>
      </c>
    </row>
    <row r="165" spans="1:27" ht="45">
      <c r="A165" s="845">
        <v>2104</v>
      </c>
      <c r="B165" s="846"/>
      <c r="C165" s="846" t="s">
        <v>202</v>
      </c>
      <c r="D165" s="902">
        <v>30</v>
      </c>
      <c r="E165" s="848">
        <v>1350</v>
      </c>
      <c r="F165" s="903">
        <v>6.6</v>
      </c>
      <c r="G165" s="972">
        <v>22</v>
      </c>
      <c r="H165" s="905">
        <v>20</v>
      </c>
      <c r="I165" s="905">
        <v>25</v>
      </c>
      <c r="J165" s="906">
        <v>15</v>
      </c>
      <c r="K165" s="853" t="s">
        <v>24</v>
      </c>
      <c r="L165" s="854">
        <v>12</v>
      </c>
      <c r="M165" s="906">
        <v>400</v>
      </c>
      <c r="N165" s="856">
        <v>0.25</v>
      </c>
      <c r="O165" s="857">
        <v>3.15</v>
      </c>
      <c r="P165" s="854">
        <v>5</v>
      </c>
      <c r="Q165" s="975">
        <v>0.02</v>
      </c>
      <c r="R165" s="826">
        <v>1452.7666666666667</v>
      </c>
      <c r="S165" s="858">
        <v>30</v>
      </c>
      <c r="T165" s="859">
        <v>140.69999999999999</v>
      </c>
      <c r="U165" s="841">
        <v>29.359333333333336</v>
      </c>
      <c r="V165" s="905">
        <v>10.63125</v>
      </c>
      <c r="W165" s="851"/>
      <c r="X165" s="841">
        <v>0.56000000000000005</v>
      </c>
      <c r="Y165" s="907">
        <v>10.63125</v>
      </c>
      <c r="Z165" s="861">
        <v>6.6037124999999994</v>
      </c>
      <c r="AA165" s="894">
        <v>22.012374999999999</v>
      </c>
    </row>
    <row r="166" spans="1:27" ht="30">
      <c r="A166" s="863">
        <v>2106</v>
      </c>
      <c r="B166" s="864"/>
      <c r="C166" s="864" t="s">
        <v>203</v>
      </c>
      <c r="D166" s="908">
        <v>50</v>
      </c>
      <c r="E166" s="834">
        <v>6600</v>
      </c>
      <c r="F166" s="835">
        <v>16</v>
      </c>
      <c r="G166" s="973">
        <v>32</v>
      </c>
      <c r="H166" s="910">
        <v>28</v>
      </c>
      <c r="I166" s="910">
        <v>38</v>
      </c>
      <c r="J166" s="911">
        <v>35</v>
      </c>
      <c r="K166" s="782" t="s">
        <v>24</v>
      </c>
      <c r="L166" s="868">
        <v>12</v>
      </c>
      <c r="M166" s="911">
        <v>800</v>
      </c>
      <c r="N166" s="809">
        <v>0.25</v>
      </c>
      <c r="O166" s="870">
        <v>1.3</v>
      </c>
      <c r="P166" s="868">
        <v>15</v>
      </c>
      <c r="Q166" s="975">
        <v>0.02</v>
      </c>
      <c r="R166" s="826">
        <v>1463.4</v>
      </c>
      <c r="S166" s="811">
        <v>90</v>
      </c>
      <c r="T166" s="840">
        <v>631.20000000000005</v>
      </c>
      <c r="U166" s="841">
        <v>29.624000000000002</v>
      </c>
      <c r="V166" s="910">
        <v>10.725</v>
      </c>
      <c r="W166" s="836"/>
      <c r="X166" s="841">
        <v>0.56000000000000005</v>
      </c>
      <c r="Y166" s="913">
        <v>10.725</v>
      </c>
      <c r="Z166" s="871">
        <v>15.817607142857145</v>
      </c>
      <c r="AA166" s="970">
        <v>31.635214285714291</v>
      </c>
    </row>
    <row r="167" spans="1:27" ht="60">
      <c r="A167" s="845">
        <v>2114</v>
      </c>
      <c r="B167" s="846"/>
      <c r="C167" s="846" t="s">
        <v>204</v>
      </c>
      <c r="D167" s="902">
        <v>60</v>
      </c>
      <c r="E167" s="848">
        <v>9600</v>
      </c>
      <c r="F167" s="903">
        <v>18.5</v>
      </c>
      <c r="G167" s="972">
        <v>31</v>
      </c>
      <c r="H167" s="905">
        <v>27</v>
      </c>
      <c r="I167" s="905">
        <v>38</v>
      </c>
      <c r="J167" s="906">
        <v>50</v>
      </c>
      <c r="K167" s="853" t="s">
        <v>24</v>
      </c>
      <c r="L167" s="854">
        <v>12</v>
      </c>
      <c r="M167" s="906">
        <v>1200</v>
      </c>
      <c r="N167" s="856">
        <v>0.25</v>
      </c>
      <c r="O167" s="857">
        <v>1.35</v>
      </c>
      <c r="P167" s="854">
        <v>15</v>
      </c>
      <c r="Q167" s="839"/>
      <c r="R167" s="826" t="s">
        <v>81</v>
      </c>
      <c r="S167" s="858">
        <v>90</v>
      </c>
      <c r="T167" s="859">
        <v>877.2</v>
      </c>
      <c r="U167" s="841"/>
      <c r="V167" s="905">
        <v>10.8</v>
      </c>
      <c r="W167" s="851"/>
      <c r="X167" s="841"/>
      <c r="Y167" s="907">
        <v>10.8</v>
      </c>
      <c r="Z167" s="861">
        <v>18.707040000000003</v>
      </c>
      <c r="AA167" s="894">
        <v>31.178400000000003</v>
      </c>
    </row>
    <row r="168" spans="1:27" ht="45">
      <c r="A168" s="863">
        <v>2107</v>
      </c>
      <c r="B168" s="864"/>
      <c r="C168" s="864" t="s">
        <v>205</v>
      </c>
      <c r="D168" s="908"/>
      <c r="E168" s="834">
        <v>3800</v>
      </c>
      <c r="F168" s="835"/>
      <c r="G168" s="973">
        <v>30</v>
      </c>
      <c r="H168" s="910">
        <v>26</v>
      </c>
      <c r="I168" s="910">
        <v>36</v>
      </c>
      <c r="J168" s="911">
        <v>20</v>
      </c>
      <c r="K168" s="782" t="s">
        <v>24</v>
      </c>
      <c r="L168" s="868">
        <v>12</v>
      </c>
      <c r="M168" s="911">
        <v>600</v>
      </c>
      <c r="N168" s="809">
        <v>0.25</v>
      </c>
      <c r="O168" s="870">
        <v>1.4</v>
      </c>
      <c r="P168" s="868">
        <v>8</v>
      </c>
      <c r="Q168" s="825"/>
      <c r="R168" s="826" t="s">
        <v>81</v>
      </c>
      <c r="S168" s="811">
        <v>48</v>
      </c>
      <c r="T168" s="840">
        <v>359.6</v>
      </c>
      <c r="U168" s="829"/>
      <c r="V168" s="910">
        <v>8.8666666666666654</v>
      </c>
      <c r="W168" s="836"/>
      <c r="X168" s="829"/>
      <c r="Y168" s="913">
        <v>8.8666666666666654</v>
      </c>
      <c r="Z168" s="871"/>
      <c r="AA168" s="970">
        <v>29.531333333333333</v>
      </c>
    </row>
    <row r="169" spans="1:27" ht="45">
      <c r="A169" s="845">
        <v>2108</v>
      </c>
      <c r="B169" s="846"/>
      <c r="C169" s="846" t="s">
        <v>206</v>
      </c>
      <c r="D169" s="882" t="s">
        <v>24</v>
      </c>
      <c r="E169" s="848">
        <v>3000</v>
      </c>
      <c r="F169" s="883">
        <v>5.2</v>
      </c>
      <c r="G169" s="850"/>
      <c r="H169" s="851">
        <v>4.5</v>
      </c>
      <c r="I169" s="851">
        <v>6.4</v>
      </c>
      <c r="J169" s="852">
        <v>100</v>
      </c>
      <c r="K169" s="853" t="s">
        <v>24</v>
      </c>
      <c r="L169" s="854">
        <v>12</v>
      </c>
      <c r="M169" s="855">
        <v>4000</v>
      </c>
      <c r="N169" s="856">
        <v>0.25</v>
      </c>
      <c r="O169" s="857">
        <v>1.9</v>
      </c>
      <c r="P169" s="854">
        <v>14</v>
      </c>
      <c r="Q169" s="839"/>
      <c r="R169" s="826" t="s">
        <v>81</v>
      </c>
      <c r="S169" s="964">
        <v>84</v>
      </c>
      <c r="T169" s="859">
        <v>330</v>
      </c>
      <c r="U169" s="841"/>
      <c r="V169" s="851">
        <v>1.4249999999999998</v>
      </c>
      <c r="W169" s="851"/>
      <c r="X169" s="841"/>
      <c r="Y169" s="860">
        <v>1.4249999999999998</v>
      </c>
      <c r="Z169" s="861">
        <v>5.1974999999999998</v>
      </c>
      <c r="AA169" s="862"/>
    </row>
    <row r="170" spans="1:27" ht="30">
      <c r="A170" s="863">
        <v>2110</v>
      </c>
      <c r="B170" s="864"/>
      <c r="C170" s="864" t="s">
        <v>207</v>
      </c>
      <c r="D170" s="908" t="s">
        <v>24</v>
      </c>
      <c r="E170" s="834">
        <v>2300</v>
      </c>
      <c r="F170" s="835"/>
      <c r="G170" s="973">
        <v>85</v>
      </c>
      <c r="H170" s="836">
        <v>76</v>
      </c>
      <c r="I170" s="836">
        <v>100</v>
      </c>
      <c r="J170" s="911">
        <v>5</v>
      </c>
      <c r="K170" s="782" t="s">
        <v>24</v>
      </c>
      <c r="L170" s="868">
        <v>15</v>
      </c>
      <c r="M170" s="911">
        <v>150</v>
      </c>
      <c r="N170" s="809">
        <v>0.25</v>
      </c>
      <c r="O170" s="870">
        <v>2.4</v>
      </c>
      <c r="P170" s="868">
        <v>7</v>
      </c>
      <c r="Q170" s="839">
        <v>0.5</v>
      </c>
      <c r="R170" s="826">
        <v>354.73333333333329</v>
      </c>
      <c r="S170" s="963">
        <v>42</v>
      </c>
      <c r="T170" s="840">
        <v>201.85</v>
      </c>
      <c r="U170" s="919">
        <v>13.451111111111111</v>
      </c>
      <c r="V170" s="910">
        <v>36.799999999999997</v>
      </c>
      <c r="W170" s="836"/>
      <c r="X170" s="919">
        <v>14</v>
      </c>
      <c r="Y170" s="913">
        <v>36.799999999999997</v>
      </c>
      <c r="Z170" s="871"/>
      <c r="AA170" s="970">
        <v>84.886999999999986</v>
      </c>
    </row>
    <row r="171" spans="1:27" ht="30">
      <c r="A171" s="886">
        <v>2115</v>
      </c>
      <c r="B171" s="976"/>
      <c r="C171" s="976" t="s">
        <v>208</v>
      </c>
      <c r="D171" s="977" t="s">
        <v>24</v>
      </c>
      <c r="E171" s="978">
        <v>5400</v>
      </c>
      <c r="F171" s="979">
        <v>11</v>
      </c>
      <c r="G171" s="980"/>
      <c r="H171" s="981">
        <v>9.9</v>
      </c>
      <c r="I171" s="981">
        <v>13.5</v>
      </c>
      <c r="J171" s="982">
        <v>80</v>
      </c>
      <c r="K171" s="983" t="s">
        <v>24</v>
      </c>
      <c r="L171" s="984">
        <v>12</v>
      </c>
      <c r="M171" s="985">
        <v>2000</v>
      </c>
      <c r="N171" s="986">
        <v>0.25</v>
      </c>
      <c r="O171" s="857">
        <v>1.5</v>
      </c>
      <c r="P171" s="984">
        <v>8</v>
      </c>
      <c r="Q171" s="839">
        <v>0.25</v>
      </c>
      <c r="R171" s="826">
        <v>1095.5</v>
      </c>
      <c r="S171" s="987">
        <v>48</v>
      </c>
      <c r="T171" s="988">
        <v>490.8</v>
      </c>
      <c r="U171" s="919">
        <v>23.59</v>
      </c>
      <c r="V171" s="981">
        <v>4.0500000000000007</v>
      </c>
      <c r="W171" s="981"/>
      <c r="X171" s="919">
        <v>7</v>
      </c>
      <c r="Y171" s="860">
        <v>4.0500000000000007</v>
      </c>
      <c r="Z171" s="861">
        <v>11.203500000000002</v>
      </c>
      <c r="AA171" s="862"/>
    </row>
    <row r="172" spans="1:27" ht="30">
      <c r="A172" s="863">
        <v>2111</v>
      </c>
      <c r="B172" s="864"/>
      <c r="C172" s="864" t="s">
        <v>209</v>
      </c>
      <c r="D172" s="833" t="s">
        <v>24</v>
      </c>
      <c r="E172" s="834">
        <v>1600</v>
      </c>
      <c r="F172" s="884">
        <v>7</v>
      </c>
      <c r="G172" s="867"/>
      <c r="H172" s="836">
        <v>6.2</v>
      </c>
      <c r="I172" s="836">
        <v>8.6999999999999993</v>
      </c>
      <c r="J172" s="837">
        <v>40</v>
      </c>
      <c r="K172" s="782" t="s">
        <v>24</v>
      </c>
      <c r="L172" s="868">
        <v>12</v>
      </c>
      <c r="M172" s="869">
        <v>1000</v>
      </c>
      <c r="N172" s="809">
        <v>0.25</v>
      </c>
      <c r="O172" s="870">
        <v>1.35</v>
      </c>
      <c r="P172" s="868">
        <v>7</v>
      </c>
      <c r="Q172" s="839">
        <v>0.2</v>
      </c>
      <c r="R172" s="826">
        <v>151.28333333333333</v>
      </c>
      <c r="S172" s="963">
        <v>42</v>
      </c>
      <c r="T172" s="840">
        <v>173.2</v>
      </c>
      <c r="U172" s="919">
        <v>12.612222222222222</v>
      </c>
      <c r="V172" s="836">
        <v>2.16</v>
      </c>
      <c r="W172" s="836"/>
      <c r="X172" s="919">
        <v>5.6000000000000005</v>
      </c>
      <c r="Y172" s="842">
        <v>2.16</v>
      </c>
      <c r="Z172" s="871">
        <v>7.1390000000000011</v>
      </c>
      <c r="AA172" s="872"/>
    </row>
    <row r="173" spans="1:27" ht="30">
      <c r="A173" s="845">
        <v>2112</v>
      </c>
      <c r="B173" s="846"/>
      <c r="C173" s="846" t="s">
        <v>210</v>
      </c>
      <c r="D173" s="882" t="s">
        <v>24</v>
      </c>
      <c r="E173" s="848">
        <v>3900</v>
      </c>
      <c r="F173" s="883">
        <v>9.9</v>
      </c>
      <c r="G173" s="850"/>
      <c r="H173" s="851">
        <v>8.6999999999999993</v>
      </c>
      <c r="I173" s="851">
        <v>12.1</v>
      </c>
      <c r="J173" s="852">
        <v>60</v>
      </c>
      <c r="K173" s="853" t="s">
        <v>24</v>
      </c>
      <c r="L173" s="854">
        <v>12</v>
      </c>
      <c r="M173" s="855">
        <v>2000</v>
      </c>
      <c r="N173" s="856">
        <v>0.25</v>
      </c>
      <c r="O173" s="857">
        <v>1.7</v>
      </c>
      <c r="P173" s="854">
        <v>4</v>
      </c>
      <c r="Q173" s="839">
        <v>0.2</v>
      </c>
      <c r="R173" s="826">
        <v>156.5</v>
      </c>
      <c r="S173" s="964">
        <v>24</v>
      </c>
      <c r="T173" s="859">
        <v>343.8</v>
      </c>
      <c r="U173" s="919">
        <v>12.966666666666667</v>
      </c>
      <c r="V173" s="851">
        <v>3.3149999999999999</v>
      </c>
      <c r="W173" s="851"/>
      <c r="X173" s="919">
        <v>5.6000000000000005</v>
      </c>
      <c r="Y173" s="860">
        <v>3.3149999999999999</v>
      </c>
      <c r="Z173" s="861">
        <v>9.9495000000000005</v>
      </c>
      <c r="AA173" s="862"/>
    </row>
    <row r="174" spans="1:27" ht="30">
      <c r="A174" s="863">
        <v>2113</v>
      </c>
      <c r="B174" s="864"/>
      <c r="C174" s="864" t="s">
        <v>211</v>
      </c>
      <c r="D174" s="833" t="s">
        <v>24</v>
      </c>
      <c r="E174" s="834">
        <v>6700</v>
      </c>
      <c r="F174" s="884">
        <v>12.5</v>
      </c>
      <c r="G174" s="867"/>
      <c r="H174" s="836">
        <v>11.1</v>
      </c>
      <c r="I174" s="836">
        <v>15</v>
      </c>
      <c r="J174" s="837">
        <v>100</v>
      </c>
      <c r="K174" s="782" t="s">
        <v>24</v>
      </c>
      <c r="L174" s="868">
        <v>12</v>
      </c>
      <c r="M174" s="869">
        <v>2000</v>
      </c>
      <c r="N174" s="809">
        <v>0.1</v>
      </c>
      <c r="O174" s="870">
        <v>1.4</v>
      </c>
      <c r="P174" s="868">
        <v>8</v>
      </c>
      <c r="Q174" s="839">
        <v>0.1</v>
      </c>
      <c r="R174" s="826">
        <v>584.26666666666665</v>
      </c>
      <c r="S174" s="963">
        <v>48</v>
      </c>
      <c r="T174" s="840">
        <v>671.1</v>
      </c>
      <c r="U174" s="919">
        <v>20.013333333333335</v>
      </c>
      <c r="V174" s="836">
        <v>4.6899999999999995</v>
      </c>
      <c r="W174" s="836"/>
      <c r="X174" s="919">
        <v>2.8000000000000003</v>
      </c>
      <c r="Y174" s="842">
        <v>4.6899999999999995</v>
      </c>
      <c r="Z174" s="871">
        <v>12.5411</v>
      </c>
      <c r="AA174" s="872"/>
    </row>
    <row r="175" spans="1:27" ht="15">
      <c r="A175" s="863"/>
      <c r="B175" s="864"/>
      <c r="C175" s="864"/>
      <c r="D175" s="833"/>
      <c r="E175" s="834"/>
      <c r="F175" s="835"/>
      <c r="G175" s="867"/>
      <c r="H175" s="836"/>
      <c r="I175" s="836"/>
      <c r="J175" s="837"/>
      <c r="K175" s="782"/>
      <c r="L175" s="868"/>
      <c r="M175" s="869"/>
      <c r="N175" s="809" t="s">
        <v>81</v>
      </c>
      <c r="O175" s="870" t="s">
        <v>81</v>
      </c>
      <c r="P175" s="868"/>
      <c r="Q175" s="839">
        <v>0.1</v>
      </c>
      <c r="R175" s="826">
        <v>365.16666666666669</v>
      </c>
      <c r="S175" s="811"/>
      <c r="T175" s="840" t="s">
        <v>81</v>
      </c>
      <c r="U175" s="919">
        <v>21.408333333333335</v>
      </c>
      <c r="V175" s="836"/>
      <c r="W175" s="836"/>
      <c r="X175" s="919">
        <v>2.8000000000000003</v>
      </c>
      <c r="Y175" s="842" t="s">
        <v>81</v>
      </c>
      <c r="Z175" s="871"/>
      <c r="AA175" s="895"/>
    </row>
    <row r="176" spans="1:27" ht="114">
      <c r="A176" s="943"/>
      <c r="B176" s="944"/>
      <c r="C176" s="989" t="s">
        <v>212</v>
      </c>
      <c r="D176" s="990"/>
      <c r="E176" s="947"/>
      <c r="F176" s="948"/>
      <c r="G176" s="949"/>
      <c r="H176" s="950"/>
      <c r="I176" s="950"/>
      <c r="J176" s="951"/>
      <c r="K176" s="952"/>
      <c r="L176" s="953"/>
      <c r="M176" s="991"/>
      <c r="N176" s="954" t="s">
        <v>81</v>
      </c>
      <c r="O176" s="955" t="s">
        <v>81</v>
      </c>
      <c r="P176" s="953"/>
      <c r="Q176" s="839">
        <v>3.3300000000000003E-2</v>
      </c>
      <c r="R176" s="826">
        <v>302.56666666666666</v>
      </c>
      <c r="S176" s="956"/>
      <c r="T176" s="957" t="s">
        <v>81</v>
      </c>
      <c r="U176" s="841">
        <v>4.0636666666666663</v>
      </c>
      <c r="V176" s="950"/>
      <c r="W176" s="950"/>
      <c r="X176" s="841">
        <v>0.93240000000000012</v>
      </c>
      <c r="Y176" s="958" t="s">
        <v>81</v>
      </c>
      <c r="Z176" s="959"/>
      <c r="AA176" s="960"/>
    </row>
    <row r="177" spans="1:27" ht="15">
      <c r="A177" s="804"/>
      <c r="B177" s="805"/>
      <c r="C177" s="992"/>
      <c r="D177" s="833"/>
      <c r="E177" s="834"/>
      <c r="F177" s="835"/>
      <c r="G177" s="804"/>
      <c r="H177" s="836"/>
      <c r="I177" s="836"/>
      <c r="J177" s="837"/>
      <c r="K177" s="807"/>
      <c r="L177" s="804"/>
      <c r="M177" s="869"/>
      <c r="N177" s="809" t="s">
        <v>81</v>
      </c>
      <c r="O177" s="870" t="s">
        <v>81</v>
      </c>
      <c r="P177" s="807"/>
      <c r="Q177" s="839">
        <v>3.3300000000000003E-2</v>
      </c>
      <c r="R177" s="826">
        <v>563.4</v>
      </c>
      <c r="S177" s="811"/>
      <c r="T177" s="840" t="s">
        <v>81</v>
      </c>
      <c r="U177" s="841">
        <v>4.8546666666666658</v>
      </c>
      <c r="V177" s="836"/>
      <c r="W177" s="836"/>
      <c r="X177" s="841">
        <v>0.93240000000000012</v>
      </c>
      <c r="Y177" s="842" t="s">
        <v>81</v>
      </c>
      <c r="Z177" s="871"/>
      <c r="AA177" s="872"/>
    </row>
    <row r="178" spans="1:27" ht="57">
      <c r="A178" s="814">
        <v>3000</v>
      </c>
      <c r="B178" s="815" t="s">
        <v>1056</v>
      </c>
      <c r="C178" s="816" t="s">
        <v>213</v>
      </c>
      <c r="D178" s="817"/>
      <c r="E178" s="818"/>
      <c r="F178" s="819"/>
      <c r="G178" s="820"/>
      <c r="H178" s="821"/>
      <c r="I178" s="821"/>
      <c r="J178" s="822"/>
      <c r="K178" s="822"/>
      <c r="L178" s="817"/>
      <c r="M178" s="822"/>
      <c r="N178" s="823" t="s">
        <v>81</v>
      </c>
      <c r="O178" s="874" t="s">
        <v>81</v>
      </c>
      <c r="P178" s="817"/>
      <c r="Q178" s="839">
        <v>0.5</v>
      </c>
      <c r="R178" s="826">
        <v>192.86666666666665</v>
      </c>
      <c r="S178" s="827"/>
      <c r="T178" s="828" t="s">
        <v>81</v>
      </c>
      <c r="U178" s="919">
        <v>49.25333333333333</v>
      </c>
      <c r="V178" s="821"/>
      <c r="W178" s="821"/>
      <c r="X178" s="919">
        <v>14</v>
      </c>
      <c r="Y178" s="875" t="s">
        <v>81</v>
      </c>
      <c r="Z178" s="831"/>
      <c r="AA178" s="832"/>
    </row>
    <row r="179" spans="1:27" ht="15">
      <c r="A179" s="804"/>
      <c r="B179" s="805"/>
      <c r="C179" s="992"/>
      <c r="D179" s="833"/>
      <c r="E179" s="834"/>
      <c r="F179" s="835"/>
      <c r="G179" s="804"/>
      <c r="H179" s="836"/>
      <c r="I179" s="836"/>
      <c r="J179" s="837"/>
      <c r="K179" s="807"/>
      <c r="L179" s="804"/>
      <c r="M179" s="837"/>
      <c r="N179" s="809" t="s">
        <v>81</v>
      </c>
      <c r="O179" s="870" t="s">
        <v>81</v>
      </c>
      <c r="P179" s="807"/>
      <c r="Q179" s="839">
        <v>0.05</v>
      </c>
      <c r="R179" s="826">
        <v>187.8</v>
      </c>
      <c r="S179" s="963"/>
      <c r="T179" s="840" t="s">
        <v>81</v>
      </c>
      <c r="U179" s="841">
        <v>6.01</v>
      </c>
      <c r="V179" s="836"/>
      <c r="W179" s="836"/>
      <c r="X179" s="841">
        <v>1.4000000000000001</v>
      </c>
      <c r="Y179" s="842" t="s">
        <v>81</v>
      </c>
      <c r="Z179" s="871"/>
      <c r="AA179" s="872"/>
    </row>
    <row r="180" spans="1:27" ht="60">
      <c r="A180" s="863">
        <v>3002</v>
      </c>
      <c r="B180" s="900" t="s">
        <v>1056</v>
      </c>
      <c r="C180" s="864" t="s">
        <v>216</v>
      </c>
      <c r="D180" s="993">
        <v>1</v>
      </c>
      <c r="E180" s="834">
        <v>18500</v>
      </c>
      <c r="F180" s="873">
        <v>42</v>
      </c>
      <c r="G180" s="994">
        <v>6</v>
      </c>
      <c r="H180" s="995">
        <v>5.0999999999999996</v>
      </c>
      <c r="I180" s="995">
        <v>7.5</v>
      </c>
      <c r="J180" s="996">
        <v>350</v>
      </c>
      <c r="K180" s="782" t="s">
        <v>24</v>
      </c>
      <c r="L180" s="868">
        <v>18</v>
      </c>
      <c r="M180" s="997">
        <v>30000</v>
      </c>
      <c r="N180" s="809">
        <v>0.25</v>
      </c>
      <c r="O180" s="870">
        <v>2.1</v>
      </c>
      <c r="P180" s="868">
        <v>54</v>
      </c>
      <c r="Q180" s="839">
        <v>0.05</v>
      </c>
      <c r="R180" s="826">
        <v>333.86666666666667</v>
      </c>
      <c r="S180" s="811">
        <v>324</v>
      </c>
      <c r="T180" s="840">
        <v>1455.5833333333335</v>
      </c>
      <c r="U180" s="841">
        <v>6.1377777777777771</v>
      </c>
      <c r="V180" s="995">
        <v>1.2950000000000002</v>
      </c>
      <c r="W180" s="836"/>
      <c r="X180" s="841">
        <v>1.4000000000000001</v>
      </c>
      <c r="Y180" s="998">
        <v>1.2950000000000002</v>
      </c>
      <c r="Z180" s="871">
        <v>5.9991904761904769</v>
      </c>
      <c r="AA180" s="871">
        <v>5.9991904761904769</v>
      </c>
    </row>
    <row r="181" spans="1:27" ht="60">
      <c r="A181" s="863">
        <v>3004</v>
      </c>
      <c r="B181" s="900" t="s">
        <v>1056</v>
      </c>
      <c r="C181" s="864" t="s">
        <v>218</v>
      </c>
      <c r="D181" s="993">
        <v>1</v>
      </c>
      <c r="E181" s="834">
        <v>18500</v>
      </c>
      <c r="F181" s="873">
        <v>53</v>
      </c>
      <c r="G181" s="994">
        <v>10.7</v>
      </c>
      <c r="H181" s="995">
        <v>9.1</v>
      </c>
      <c r="I181" s="995">
        <v>13.5</v>
      </c>
      <c r="J181" s="997">
        <v>200</v>
      </c>
      <c r="K181" s="782" t="s">
        <v>24</v>
      </c>
      <c r="L181" s="868">
        <v>18</v>
      </c>
      <c r="M181" s="997">
        <v>25000</v>
      </c>
      <c r="N181" s="809">
        <v>0.25</v>
      </c>
      <c r="O181" s="870">
        <v>3.1</v>
      </c>
      <c r="P181" s="868">
        <v>59</v>
      </c>
      <c r="Q181" s="839">
        <v>0.05</v>
      </c>
      <c r="R181" s="826">
        <v>740.76666666666665</v>
      </c>
      <c r="S181" s="811">
        <v>354</v>
      </c>
      <c r="T181" s="840">
        <v>1485.5833333333335</v>
      </c>
      <c r="U181" s="841">
        <v>8.1096666666666675</v>
      </c>
      <c r="V181" s="995">
        <v>2.294</v>
      </c>
      <c r="W181" s="836"/>
      <c r="X181" s="841">
        <v>1.4000000000000001</v>
      </c>
      <c r="Y181" s="998">
        <v>2.294</v>
      </c>
      <c r="Z181" s="871">
        <v>10.694108333333334</v>
      </c>
      <c r="AA181" s="871">
        <v>10.694108333333334</v>
      </c>
    </row>
    <row r="182" spans="1:27" ht="60">
      <c r="A182" s="863">
        <v>3006</v>
      </c>
      <c r="B182" s="900" t="s">
        <v>1056</v>
      </c>
      <c r="C182" s="864" t="s">
        <v>220</v>
      </c>
      <c r="D182" s="993">
        <v>1</v>
      </c>
      <c r="E182" s="834">
        <v>22500</v>
      </c>
      <c r="F182" s="873">
        <v>58</v>
      </c>
      <c r="G182" s="994">
        <v>7.3</v>
      </c>
      <c r="H182" s="995">
        <v>6.2</v>
      </c>
      <c r="I182" s="995">
        <v>9.1</v>
      </c>
      <c r="J182" s="997">
        <v>350</v>
      </c>
      <c r="K182" s="782" t="s">
        <v>24</v>
      </c>
      <c r="L182" s="868">
        <v>18</v>
      </c>
      <c r="M182" s="997">
        <v>35000</v>
      </c>
      <c r="N182" s="809">
        <v>0.25</v>
      </c>
      <c r="O182" s="870">
        <v>2.4</v>
      </c>
      <c r="P182" s="868">
        <v>67</v>
      </c>
      <c r="Q182" s="839"/>
      <c r="R182" s="826" t="s">
        <v>81</v>
      </c>
      <c r="S182" s="811">
        <v>402</v>
      </c>
      <c r="T182" s="840">
        <v>1778.25</v>
      </c>
      <c r="U182" s="841"/>
      <c r="V182" s="995">
        <v>1.5428571428571429</v>
      </c>
      <c r="W182" s="836"/>
      <c r="X182" s="841"/>
      <c r="Y182" s="998">
        <v>1.5428571428571429</v>
      </c>
      <c r="Z182" s="871">
        <v>7.2859285714285713</v>
      </c>
      <c r="AA182" s="871">
        <v>7.2859285714285713</v>
      </c>
    </row>
    <row r="183" spans="1:27" ht="60">
      <c r="A183" s="863">
        <v>3008</v>
      </c>
      <c r="B183" s="900" t="s">
        <v>1056</v>
      </c>
      <c r="C183" s="864" t="s">
        <v>222</v>
      </c>
      <c r="D183" s="993">
        <v>1</v>
      </c>
      <c r="E183" s="834">
        <v>28000</v>
      </c>
      <c r="F183" s="873">
        <v>57</v>
      </c>
      <c r="G183" s="994">
        <v>5.7</v>
      </c>
      <c r="H183" s="995">
        <v>4.8</v>
      </c>
      <c r="I183" s="995">
        <v>7.1</v>
      </c>
      <c r="J183" s="997">
        <v>550</v>
      </c>
      <c r="K183" s="782" t="s">
        <v>24</v>
      </c>
      <c r="L183" s="868">
        <v>18</v>
      </c>
      <c r="M183" s="997">
        <v>40000</v>
      </c>
      <c r="N183" s="809">
        <v>0.25</v>
      </c>
      <c r="O183" s="870">
        <v>1.75</v>
      </c>
      <c r="P183" s="868">
        <v>75</v>
      </c>
      <c r="Q183" s="839"/>
      <c r="R183" s="826" t="s">
        <v>81</v>
      </c>
      <c r="S183" s="811">
        <v>450</v>
      </c>
      <c r="T183" s="840">
        <v>2162.666666666667</v>
      </c>
      <c r="U183" s="841"/>
      <c r="V183" s="995">
        <v>1.2249999999999999</v>
      </c>
      <c r="W183" s="836"/>
      <c r="X183" s="841"/>
      <c r="Y183" s="998">
        <v>1.2249999999999999</v>
      </c>
      <c r="Z183" s="871">
        <v>5.6728333333333341</v>
      </c>
      <c r="AA183" s="871">
        <v>5.6728333333333341</v>
      </c>
    </row>
    <row r="184" spans="1:27" ht="75">
      <c r="A184" s="845">
        <v>3009</v>
      </c>
      <c r="B184" s="846" t="s">
        <v>1056</v>
      </c>
      <c r="C184" s="846" t="s">
        <v>223</v>
      </c>
      <c r="D184" s="999">
        <v>1</v>
      </c>
      <c r="E184" s="848">
        <v>34000</v>
      </c>
      <c r="F184" s="1000">
        <v>59</v>
      </c>
      <c r="G184" s="1001">
        <v>3.9</v>
      </c>
      <c r="H184" s="1002">
        <v>3.4</v>
      </c>
      <c r="I184" s="1002">
        <v>4.9000000000000004</v>
      </c>
      <c r="J184" s="1003">
        <v>1000</v>
      </c>
      <c r="K184" s="853" t="s">
        <v>24</v>
      </c>
      <c r="L184" s="854">
        <v>18</v>
      </c>
      <c r="M184" s="1003">
        <v>60000</v>
      </c>
      <c r="N184" s="856">
        <v>0.25</v>
      </c>
      <c r="O184" s="857">
        <v>1.85</v>
      </c>
      <c r="P184" s="854">
        <v>75</v>
      </c>
      <c r="Q184" s="839"/>
      <c r="R184" s="826" t="s">
        <v>81</v>
      </c>
      <c r="S184" s="858">
        <v>450</v>
      </c>
      <c r="T184" s="859">
        <v>2529.666666666667</v>
      </c>
      <c r="U184" s="841"/>
      <c r="V184" s="1002">
        <v>1.0483333333333333</v>
      </c>
      <c r="W184" s="851"/>
      <c r="X184" s="841"/>
      <c r="Y184" s="1004">
        <v>1.0483333333333333</v>
      </c>
      <c r="Z184" s="861">
        <v>3.9358000000000009</v>
      </c>
      <c r="AA184" s="861">
        <v>3.9358000000000009</v>
      </c>
    </row>
    <row r="185" spans="1:27" ht="60">
      <c r="A185" s="863">
        <v>3010</v>
      </c>
      <c r="B185" s="900" t="s">
        <v>1056</v>
      </c>
      <c r="C185" s="864" t="s">
        <v>224</v>
      </c>
      <c r="D185" s="993">
        <v>1</v>
      </c>
      <c r="E185" s="834">
        <v>27000</v>
      </c>
      <c r="F185" s="873">
        <v>50</v>
      </c>
      <c r="G185" s="994">
        <v>5</v>
      </c>
      <c r="H185" s="995">
        <v>4.2</v>
      </c>
      <c r="I185" s="995">
        <v>6.2</v>
      </c>
      <c r="J185" s="997">
        <v>600</v>
      </c>
      <c r="K185" s="782" t="s">
        <v>24</v>
      </c>
      <c r="L185" s="868">
        <v>18</v>
      </c>
      <c r="M185" s="997">
        <v>40000</v>
      </c>
      <c r="N185" s="809">
        <v>0.25</v>
      </c>
      <c r="O185" s="870">
        <v>1.65</v>
      </c>
      <c r="P185" s="868">
        <v>66</v>
      </c>
      <c r="Q185" s="825"/>
      <c r="R185" s="826" t="s">
        <v>81</v>
      </c>
      <c r="S185" s="811">
        <v>396</v>
      </c>
      <c r="T185" s="840">
        <v>2047.5</v>
      </c>
      <c r="U185" s="829"/>
      <c r="V185" s="995">
        <v>1.11375</v>
      </c>
      <c r="W185" s="836"/>
      <c r="X185" s="829"/>
      <c r="Y185" s="998">
        <v>1.11375</v>
      </c>
      <c r="Z185" s="871">
        <v>4.9788750000000004</v>
      </c>
      <c r="AA185" s="871">
        <v>4.9788750000000004</v>
      </c>
    </row>
    <row r="186" spans="1:27" ht="60">
      <c r="A186" s="845">
        <v>3011</v>
      </c>
      <c r="B186" s="846" t="s">
        <v>1056</v>
      </c>
      <c r="C186" s="846" t="s">
        <v>225</v>
      </c>
      <c r="D186" s="999">
        <v>1</v>
      </c>
      <c r="E186" s="848">
        <v>36000</v>
      </c>
      <c r="F186" s="1000">
        <v>50</v>
      </c>
      <c r="G186" s="1001">
        <v>3.3</v>
      </c>
      <c r="H186" s="1002">
        <v>2.8</v>
      </c>
      <c r="I186" s="1002">
        <v>4.0999999999999996</v>
      </c>
      <c r="J186" s="1003">
        <v>1200</v>
      </c>
      <c r="K186" s="853" t="s">
        <v>24</v>
      </c>
      <c r="L186" s="854">
        <v>18</v>
      </c>
      <c r="M186" s="1003">
        <v>60000</v>
      </c>
      <c r="N186" s="856">
        <v>0.25</v>
      </c>
      <c r="O186" s="857">
        <v>1.3</v>
      </c>
      <c r="P186" s="854">
        <v>77</v>
      </c>
      <c r="Q186" s="839"/>
      <c r="R186" s="826" t="s">
        <v>81</v>
      </c>
      <c r="S186" s="858">
        <v>462</v>
      </c>
      <c r="T186" s="859">
        <v>2664</v>
      </c>
      <c r="U186" s="841"/>
      <c r="V186" s="1002">
        <v>0.78</v>
      </c>
      <c r="W186" s="851"/>
      <c r="X186" s="841"/>
      <c r="Y186" s="1004">
        <v>0.78</v>
      </c>
      <c r="Z186" s="861">
        <v>3.3000000000000003</v>
      </c>
      <c r="AA186" s="861">
        <v>3.3000000000000003</v>
      </c>
    </row>
    <row r="187" spans="1:27" ht="30">
      <c r="A187" s="863">
        <v>3012</v>
      </c>
      <c r="B187" s="900" t="s">
        <v>1056</v>
      </c>
      <c r="C187" s="864" t="s">
        <v>226</v>
      </c>
      <c r="D187" s="993">
        <v>1</v>
      </c>
      <c r="E187" s="834">
        <v>2100</v>
      </c>
      <c r="F187" s="873">
        <v>15</v>
      </c>
      <c r="G187" s="994">
        <v>10.5</v>
      </c>
      <c r="H187" s="995">
        <v>8.4</v>
      </c>
      <c r="I187" s="995">
        <v>13.5</v>
      </c>
      <c r="J187" s="997">
        <v>50</v>
      </c>
      <c r="K187" s="782" t="s">
        <v>24</v>
      </c>
      <c r="L187" s="868">
        <v>15</v>
      </c>
      <c r="M187" s="997">
        <v>2000</v>
      </c>
      <c r="N187" s="809">
        <v>0.25</v>
      </c>
      <c r="O187" s="870">
        <v>0.85</v>
      </c>
      <c r="P187" s="868">
        <v>13</v>
      </c>
      <c r="Q187" s="839">
        <v>1.111E-2</v>
      </c>
      <c r="R187" s="826">
        <v>483.01666666666665</v>
      </c>
      <c r="S187" s="811">
        <v>78</v>
      </c>
      <c r="T187" s="840">
        <v>423.95</v>
      </c>
      <c r="U187" s="1005">
        <v>2.9187222222222222</v>
      </c>
      <c r="V187" s="995">
        <v>0.89249999999999996</v>
      </c>
      <c r="W187" s="836"/>
      <c r="X187" s="1005">
        <v>0.31108000000000002</v>
      </c>
      <c r="Y187" s="998">
        <v>0.89249999999999996</v>
      </c>
      <c r="Z187" s="871">
        <v>10.30865</v>
      </c>
      <c r="AA187" s="871">
        <v>10.30865</v>
      </c>
    </row>
    <row r="188" spans="1:27" ht="75">
      <c r="A188" s="845">
        <v>3013</v>
      </c>
      <c r="B188" s="846"/>
      <c r="C188" s="846" t="s">
        <v>227</v>
      </c>
      <c r="D188" s="999">
        <v>3</v>
      </c>
      <c r="E188" s="848">
        <v>45000</v>
      </c>
      <c r="F188" s="903">
        <v>21</v>
      </c>
      <c r="G188" s="850"/>
      <c r="H188" s="851">
        <v>18</v>
      </c>
      <c r="I188" s="851">
        <v>26</v>
      </c>
      <c r="J188" s="852">
        <v>250</v>
      </c>
      <c r="K188" s="853"/>
      <c r="L188" s="854">
        <v>15</v>
      </c>
      <c r="M188" s="855">
        <v>10000</v>
      </c>
      <c r="N188" s="856">
        <v>0.25</v>
      </c>
      <c r="O188" s="857">
        <v>1.1000000000000001</v>
      </c>
      <c r="P188" s="854">
        <v>71</v>
      </c>
      <c r="Q188" s="975">
        <v>1.6667000000000001E-2</v>
      </c>
      <c r="R188" s="826">
        <v>1091.75</v>
      </c>
      <c r="S188" s="858">
        <v>426</v>
      </c>
      <c r="T188" s="859">
        <v>3553.5</v>
      </c>
      <c r="U188" s="1005">
        <v>4.2935714285714282</v>
      </c>
      <c r="V188" s="851">
        <v>4.95</v>
      </c>
      <c r="W188" s="851"/>
      <c r="X188" s="1005">
        <v>0.46667600000000004</v>
      </c>
      <c r="Y188" s="860">
        <v>4.95</v>
      </c>
      <c r="Z188" s="861">
        <v>21.080400000000004</v>
      </c>
      <c r="AA188" s="862"/>
    </row>
    <row r="189" spans="1:27" ht="75">
      <c r="A189" s="1006">
        <v>3014</v>
      </c>
      <c r="B189" s="864"/>
      <c r="C189" s="900" t="s">
        <v>228</v>
      </c>
      <c r="D189" s="1007">
        <v>1.5</v>
      </c>
      <c r="E189" s="834">
        <v>4400</v>
      </c>
      <c r="F189" s="835">
        <v>7</v>
      </c>
      <c r="G189" s="1008">
        <v>4.9000000000000004</v>
      </c>
      <c r="H189" s="1009">
        <v>4.4000000000000004</v>
      </c>
      <c r="I189" s="1009">
        <v>5.8</v>
      </c>
      <c r="J189" s="1010">
        <v>200</v>
      </c>
      <c r="K189" s="782" t="s">
        <v>24</v>
      </c>
      <c r="L189" s="868">
        <v>15</v>
      </c>
      <c r="M189" s="1010">
        <v>5000</v>
      </c>
      <c r="N189" s="809">
        <v>0.1</v>
      </c>
      <c r="O189" s="870">
        <v>2.35</v>
      </c>
      <c r="P189" s="868">
        <v>23</v>
      </c>
      <c r="Q189" s="839">
        <v>1.111E-2</v>
      </c>
      <c r="R189" s="826">
        <v>794</v>
      </c>
      <c r="S189" s="811">
        <v>138</v>
      </c>
      <c r="T189" s="840">
        <v>481.20000000000005</v>
      </c>
      <c r="U189" s="1005">
        <v>6.1550000000000002</v>
      </c>
      <c r="V189" s="1009">
        <v>2.0680000000000001</v>
      </c>
      <c r="W189" s="836"/>
      <c r="X189" s="1005">
        <v>0.31108000000000002</v>
      </c>
      <c r="Y189" s="1011">
        <v>2.0680000000000001</v>
      </c>
      <c r="Z189" s="1012"/>
      <c r="AA189" s="1013">
        <v>4.9214000000000002</v>
      </c>
    </row>
    <row r="190" spans="1:27" ht="15">
      <c r="A190" s="804"/>
      <c r="B190" s="805"/>
      <c r="C190" s="804"/>
      <c r="D190" s="993"/>
      <c r="E190" s="834"/>
      <c r="F190" s="835"/>
      <c r="G190" s="1014"/>
      <c r="H190" s="836"/>
      <c r="I190" s="836"/>
      <c r="J190" s="837"/>
      <c r="K190" s="807"/>
      <c r="L190" s="804"/>
      <c r="M190" s="837"/>
      <c r="N190" s="809" t="s">
        <v>81</v>
      </c>
      <c r="O190" s="870" t="s">
        <v>81</v>
      </c>
      <c r="P190" s="807"/>
      <c r="Q190" s="975">
        <v>1.6667000000000001E-2</v>
      </c>
      <c r="R190" s="826">
        <v>1091.75</v>
      </c>
      <c r="S190" s="963"/>
      <c r="T190" s="840" t="s">
        <v>81</v>
      </c>
      <c r="U190" s="1005">
        <v>7.6887499999999998</v>
      </c>
      <c r="V190" s="836"/>
      <c r="W190" s="836"/>
      <c r="X190" s="1005">
        <v>0.46667600000000004</v>
      </c>
      <c r="Y190" s="842" t="s">
        <v>81</v>
      </c>
      <c r="Z190" s="871"/>
      <c r="AA190" s="1013"/>
    </row>
    <row r="191" spans="1:27" ht="57">
      <c r="A191" s="814">
        <v>3020</v>
      </c>
      <c r="B191" s="815" t="s">
        <v>1056</v>
      </c>
      <c r="C191" s="816" t="s">
        <v>230</v>
      </c>
      <c r="D191" s="817"/>
      <c r="E191" s="818"/>
      <c r="F191" s="819"/>
      <c r="G191" s="820"/>
      <c r="H191" s="821"/>
      <c r="I191" s="821"/>
      <c r="J191" s="822"/>
      <c r="K191" s="822"/>
      <c r="L191" s="817"/>
      <c r="M191" s="822"/>
      <c r="N191" s="823" t="s">
        <v>81</v>
      </c>
      <c r="O191" s="874" t="s">
        <v>81</v>
      </c>
      <c r="P191" s="817"/>
      <c r="Q191" s="839">
        <v>1.111E-2</v>
      </c>
      <c r="R191" s="826">
        <v>959.41666666666663</v>
      </c>
      <c r="S191" s="827"/>
      <c r="T191" s="828" t="s">
        <v>81</v>
      </c>
      <c r="U191" s="1005">
        <v>4.1640476190476186</v>
      </c>
      <c r="V191" s="821"/>
      <c r="W191" s="821"/>
      <c r="X191" s="1005">
        <v>0.31108000000000002</v>
      </c>
      <c r="Y191" s="875" t="s">
        <v>81</v>
      </c>
      <c r="Z191" s="831"/>
      <c r="AA191" s="832"/>
    </row>
    <row r="192" spans="1:27" ht="15">
      <c r="A192" s="804"/>
      <c r="B192" s="805"/>
      <c r="C192" s="804"/>
      <c r="D192" s="993"/>
      <c r="E192" s="834"/>
      <c r="F192" s="835"/>
      <c r="G192" s="1014"/>
      <c r="H192" s="836"/>
      <c r="I192" s="836"/>
      <c r="J192" s="837"/>
      <c r="K192" s="807"/>
      <c r="L192" s="804"/>
      <c r="M192" s="837"/>
      <c r="N192" s="809" t="s">
        <v>81</v>
      </c>
      <c r="O192" s="870" t="s">
        <v>81</v>
      </c>
      <c r="P192" s="807"/>
      <c r="Q192" s="975">
        <v>1.6667000000000001E-2</v>
      </c>
      <c r="R192" s="826">
        <v>1356.4166666666665</v>
      </c>
      <c r="S192" s="963"/>
      <c r="T192" s="840" t="s">
        <v>81</v>
      </c>
      <c r="U192" s="1005">
        <v>5.3326190476190476</v>
      </c>
      <c r="V192" s="836"/>
      <c r="W192" s="836"/>
      <c r="X192" s="1005">
        <v>0.46667600000000004</v>
      </c>
      <c r="Y192" s="842" t="s">
        <v>81</v>
      </c>
      <c r="Z192" s="871"/>
      <c r="AA192" s="1013"/>
    </row>
    <row r="193" spans="1:27" ht="60">
      <c r="A193" s="845">
        <v>3021</v>
      </c>
      <c r="B193" s="846" t="s">
        <v>1056</v>
      </c>
      <c r="C193" s="846" t="s">
        <v>231</v>
      </c>
      <c r="D193" s="999">
        <v>1</v>
      </c>
      <c r="E193" s="848">
        <v>34000</v>
      </c>
      <c r="F193" s="1000">
        <v>44</v>
      </c>
      <c r="G193" s="1001">
        <v>3.7</v>
      </c>
      <c r="H193" s="1002">
        <v>3.1</v>
      </c>
      <c r="I193" s="1002">
        <v>4.5999999999999996</v>
      </c>
      <c r="J193" s="1003">
        <v>1000</v>
      </c>
      <c r="K193" s="853" t="s">
        <v>24</v>
      </c>
      <c r="L193" s="854">
        <v>18</v>
      </c>
      <c r="M193" s="1003">
        <v>60000</v>
      </c>
      <c r="N193" s="856">
        <v>0.25</v>
      </c>
      <c r="O193" s="857">
        <v>1.45</v>
      </c>
      <c r="P193" s="854">
        <v>72</v>
      </c>
      <c r="Q193" s="839">
        <v>1.111E-2</v>
      </c>
      <c r="R193" s="826">
        <v>1257.1666666666665</v>
      </c>
      <c r="S193" s="858">
        <v>432</v>
      </c>
      <c r="T193" s="859">
        <v>2511.666666666667</v>
      </c>
      <c r="U193" s="1005">
        <v>3.640333333333333</v>
      </c>
      <c r="V193" s="1002">
        <v>0.82166666666666666</v>
      </c>
      <c r="W193" s="851"/>
      <c r="X193" s="1005">
        <v>0.31108000000000002</v>
      </c>
      <c r="Y193" s="1004">
        <v>0.82166666666666666</v>
      </c>
      <c r="Z193" s="861">
        <v>3.6666666666666674</v>
      </c>
      <c r="AA193" s="1015">
        <v>3.6666666666666674</v>
      </c>
    </row>
    <row r="194" spans="1:27" ht="60">
      <c r="A194" s="863">
        <v>3022</v>
      </c>
      <c r="B194" s="864" t="s">
        <v>1056</v>
      </c>
      <c r="C194" s="864" t="s">
        <v>232</v>
      </c>
      <c r="D194" s="993">
        <v>1</v>
      </c>
      <c r="E194" s="834">
        <v>39000</v>
      </c>
      <c r="F194" s="873">
        <v>52</v>
      </c>
      <c r="G194" s="994">
        <v>3.5</v>
      </c>
      <c r="H194" s="995">
        <v>3</v>
      </c>
      <c r="I194" s="995">
        <v>4.4000000000000004</v>
      </c>
      <c r="J194" s="997">
        <v>1200</v>
      </c>
      <c r="K194" s="782" t="s">
        <v>24</v>
      </c>
      <c r="L194" s="868">
        <v>18</v>
      </c>
      <c r="M194" s="997">
        <v>75000</v>
      </c>
      <c r="N194" s="809">
        <v>0.25</v>
      </c>
      <c r="O194" s="870">
        <v>1.5</v>
      </c>
      <c r="P194" s="868">
        <v>81</v>
      </c>
      <c r="Q194" s="975">
        <v>1.6667000000000001E-2</v>
      </c>
      <c r="R194" s="826">
        <v>1588</v>
      </c>
      <c r="S194" s="811">
        <v>486</v>
      </c>
      <c r="T194" s="840">
        <v>2871.5</v>
      </c>
      <c r="U194" s="1005">
        <v>3.9290909090909092</v>
      </c>
      <c r="V194" s="995">
        <v>0.78</v>
      </c>
      <c r="W194" s="836"/>
      <c r="X194" s="1005">
        <v>0.46667600000000004</v>
      </c>
      <c r="Y194" s="998">
        <v>0.78</v>
      </c>
      <c r="Z194" s="871">
        <v>3.4902083333333334</v>
      </c>
      <c r="AA194" s="1016">
        <v>3.4902083333333334</v>
      </c>
    </row>
    <row r="195" spans="1:27" ht="75">
      <c r="A195" s="845">
        <v>3023</v>
      </c>
      <c r="B195" s="846" t="s">
        <v>1056</v>
      </c>
      <c r="C195" s="846" t="s">
        <v>233</v>
      </c>
      <c r="D195" s="999">
        <v>1</v>
      </c>
      <c r="E195" s="848">
        <v>74000</v>
      </c>
      <c r="F195" s="1000">
        <v>76</v>
      </c>
      <c r="G195" s="1001">
        <v>3.8</v>
      </c>
      <c r="H195" s="1002">
        <v>3.2</v>
      </c>
      <c r="I195" s="1002">
        <v>4.7</v>
      </c>
      <c r="J195" s="1003">
        <v>2000</v>
      </c>
      <c r="K195" s="853" t="s">
        <v>24</v>
      </c>
      <c r="L195" s="854">
        <v>18</v>
      </c>
      <c r="M195" s="1003">
        <v>100000</v>
      </c>
      <c r="N195" s="856">
        <v>0.25</v>
      </c>
      <c r="O195" s="857">
        <v>1.1499999999999999</v>
      </c>
      <c r="P195" s="854">
        <v>108</v>
      </c>
      <c r="Q195" s="975">
        <v>1.6667000000000001E-2</v>
      </c>
      <c r="R195" s="826">
        <v>2051.166666666667</v>
      </c>
      <c r="S195" s="858">
        <v>648</v>
      </c>
      <c r="T195" s="859">
        <v>5174.3333333333339</v>
      </c>
      <c r="U195" s="1005">
        <v>2.6381666666666668</v>
      </c>
      <c r="V195" s="1002">
        <v>0.85099999999999998</v>
      </c>
      <c r="W195" s="851"/>
      <c r="X195" s="1005">
        <v>0.46667600000000004</v>
      </c>
      <c r="Y195" s="1004">
        <v>0.85099999999999998</v>
      </c>
      <c r="Z195" s="861">
        <v>3.7819833333333341</v>
      </c>
      <c r="AA195" s="1015">
        <v>3.7819833333333341</v>
      </c>
    </row>
    <row r="196" spans="1:27" ht="60">
      <c r="A196" s="863">
        <v>3025</v>
      </c>
      <c r="B196" s="864" t="s">
        <v>1056</v>
      </c>
      <c r="C196" s="864" t="s">
        <v>1069</v>
      </c>
      <c r="D196" s="993">
        <v>1</v>
      </c>
      <c r="E196" s="834">
        <v>68000</v>
      </c>
      <c r="F196" s="873">
        <v>59</v>
      </c>
      <c r="G196" s="994">
        <v>3.9</v>
      </c>
      <c r="H196" s="995">
        <v>3.5</v>
      </c>
      <c r="I196" s="995">
        <v>4.7</v>
      </c>
      <c r="J196" s="997">
        <v>2500</v>
      </c>
      <c r="K196" s="782" t="s">
        <v>24</v>
      </c>
      <c r="L196" s="868">
        <v>18</v>
      </c>
      <c r="M196" s="997">
        <v>60000</v>
      </c>
      <c r="N196" s="809">
        <v>0.1</v>
      </c>
      <c r="O196" s="870">
        <v>1.3</v>
      </c>
      <c r="P196" s="868">
        <v>110</v>
      </c>
      <c r="Q196" s="975">
        <v>1.6667000000000001E-2</v>
      </c>
      <c r="R196" s="826">
        <v>1654.1666666666667</v>
      </c>
      <c r="S196" s="811">
        <v>660</v>
      </c>
      <c r="T196" s="840">
        <v>5284</v>
      </c>
      <c r="U196" s="1005">
        <v>3.6102777777777781</v>
      </c>
      <c r="V196" s="995">
        <v>1.4733333333333334</v>
      </c>
      <c r="W196" s="836"/>
      <c r="X196" s="1005">
        <v>0.46667600000000004</v>
      </c>
      <c r="Y196" s="998">
        <v>1.4733333333333334</v>
      </c>
      <c r="Z196" s="871">
        <v>3.9456266666666671</v>
      </c>
      <c r="AA196" s="1016">
        <v>3.9456266666666671</v>
      </c>
    </row>
    <row r="197" spans="1:27" ht="60">
      <c r="A197" s="863">
        <v>3026</v>
      </c>
      <c r="B197" s="864" t="s">
        <v>1056</v>
      </c>
      <c r="C197" s="864" t="s">
        <v>1070</v>
      </c>
      <c r="D197" s="993">
        <v>1</v>
      </c>
      <c r="E197" s="834">
        <v>92000</v>
      </c>
      <c r="F197" s="873">
        <v>88</v>
      </c>
      <c r="G197" s="994">
        <v>4</v>
      </c>
      <c r="H197" s="995">
        <v>3.5</v>
      </c>
      <c r="I197" s="995">
        <v>4.8</v>
      </c>
      <c r="J197" s="997">
        <v>3200</v>
      </c>
      <c r="K197" s="782" t="s">
        <v>24</v>
      </c>
      <c r="L197" s="868">
        <v>18</v>
      </c>
      <c r="M197" s="997">
        <v>75000</v>
      </c>
      <c r="N197" s="809">
        <v>0.1</v>
      </c>
      <c r="O197" s="870">
        <v>1.2</v>
      </c>
      <c r="P197" s="868">
        <v>110</v>
      </c>
      <c r="Q197" s="975">
        <v>1.6667000000000001E-2</v>
      </c>
      <c r="R197" s="826">
        <v>2382</v>
      </c>
      <c r="S197" s="811">
        <v>660</v>
      </c>
      <c r="T197" s="840">
        <v>6916</v>
      </c>
      <c r="U197" s="1005">
        <v>2.4941666666666666</v>
      </c>
      <c r="V197" s="995">
        <v>1.4719999999999998</v>
      </c>
      <c r="W197" s="836"/>
      <c r="X197" s="1005">
        <v>0.46667600000000004</v>
      </c>
      <c r="Y197" s="998">
        <v>1.4719999999999998</v>
      </c>
      <c r="Z197" s="871">
        <v>3.9965749999999995</v>
      </c>
      <c r="AA197" s="1016">
        <v>3.9965749999999995</v>
      </c>
    </row>
    <row r="198" spans="1:27" ht="15">
      <c r="A198" s="804"/>
      <c r="B198" s="805"/>
      <c r="C198" s="804"/>
      <c r="D198" s="993"/>
      <c r="E198" s="834"/>
      <c r="F198" s="835"/>
      <c r="G198" s="1014"/>
      <c r="H198" s="836"/>
      <c r="I198" s="836"/>
      <c r="J198" s="837"/>
      <c r="K198" s="807"/>
      <c r="L198" s="804"/>
      <c r="M198" s="837"/>
      <c r="N198" s="809" t="s">
        <v>81</v>
      </c>
      <c r="O198" s="870" t="s">
        <v>81</v>
      </c>
      <c r="P198" s="807"/>
      <c r="Q198" s="839">
        <v>1.111E-2</v>
      </c>
      <c r="R198" s="826">
        <v>230.95</v>
      </c>
      <c r="S198" s="963"/>
      <c r="T198" s="840" t="s">
        <v>81</v>
      </c>
      <c r="U198" s="1005">
        <v>10.562999999999999</v>
      </c>
      <c r="V198" s="836"/>
      <c r="W198" s="836"/>
      <c r="X198" s="1005">
        <v>0.31108000000000002</v>
      </c>
      <c r="Y198" s="842" t="s">
        <v>81</v>
      </c>
      <c r="Z198" s="871"/>
      <c r="AA198" s="1013"/>
    </row>
    <row r="199" spans="1:27" ht="57">
      <c r="A199" s="814">
        <v>3040</v>
      </c>
      <c r="B199" s="815"/>
      <c r="C199" s="816" t="s">
        <v>236</v>
      </c>
      <c r="D199" s="817"/>
      <c r="E199" s="818"/>
      <c r="F199" s="819"/>
      <c r="G199" s="820"/>
      <c r="H199" s="821"/>
      <c r="I199" s="821"/>
      <c r="J199" s="822"/>
      <c r="K199" s="822"/>
      <c r="L199" s="817"/>
      <c r="M199" s="822"/>
      <c r="N199" s="823" t="s">
        <v>81</v>
      </c>
      <c r="O199" s="874" t="s">
        <v>81</v>
      </c>
      <c r="P199" s="817"/>
      <c r="Q199" s="839">
        <v>0.05</v>
      </c>
      <c r="R199" s="826">
        <v>2831</v>
      </c>
      <c r="S199" s="827"/>
      <c r="T199" s="828" t="s">
        <v>81</v>
      </c>
      <c r="U199" s="841">
        <v>15.888</v>
      </c>
      <c r="V199" s="821"/>
      <c r="W199" s="821"/>
      <c r="X199" s="841">
        <v>1.4000000000000001</v>
      </c>
      <c r="Y199" s="875" t="s">
        <v>81</v>
      </c>
      <c r="Z199" s="831"/>
      <c r="AA199" s="832"/>
    </row>
    <row r="200" spans="1:27" ht="15">
      <c r="A200" s="804"/>
      <c r="B200" s="805"/>
      <c r="C200" s="804"/>
      <c r="D200" s="808"/>
      <c r="E200" s="834"/>
      <c r="F200" s="804"/>
      <c r="G200" s="804"/>
      <c r="H200" s="807"/>
      <c r="I200" s="807"/>
      <c r="J200" s="808"/>
      <c r="K200" s="807"/>
      <c r="L200" s="804"/>
      <c r="M200" s="808"/>
      <c r="N200" s="809" t="s">
        <v>81</v>
      </c>
      <c r="O200" s="870" t="s">
        <v>81</v>
      </c>
      <c r="P200" s="807"/>
      <c r="Q200" s="839"/>
      <c r="R200" s="826" t="s">
        <v>81</v>
      </c>
      <c r="S200" s="804"/>
      <c r="T200" s="840" t="s">
        <v>81</v>
      </c>
      <c r="U200" s="841"/>
      <c r="V200" s="804"/>
      <c r="W200" s="804"/>
      <c r="X200" s="841"/>
      <c r="Y200" s="842" t="s">
        <v>81</v>
      </c>
      <c r="Z200" s="838"/>
      <c r="AA200" s="838"/>
    </row>
    <row r="201" spans="1:27" ht="45">
      <c r="A201" s="845">
        <v>3041</v>
      </c>
      <c r="B201" s="846"/>
      <c r="C201" s="846" t="s">
        <v>237</v>
      </c>
      <c r="D201" s="999">
        <v>1</v>
      </c>
      <c r="E201" s="848">
        <v>11500</v>
      </c>
      <c r="F201" s="849">
        <v>14.5</v>
      </c>
      <c r="G201" s="1017">
        <v>14.5</v>
      </c>
      <c r="H201" s="1018">
        <v>12.5</v>
      </c>
      <c r="I201" s="1018">
        <v>18</v>
      </c>
      <c r="J201" s="852">
        <v>100</v>
      </c>
      <c r="K201" s="853" t="s">
        <v>24</v>
      </c>
      <c r="L201" s="854">
        <v>15</v>
      </c>
      <c r="M201" s="855">
        <v>3000</v>
      </c>
      <c r="N201" s="856">
        <v>0.25</v>
      </c>
      <c r="O201" s="857">
        <v>0.9</v>
      </c>
      <c r="P201" s="854">
        <v>31</v>
      </c>
      <c r="Q201" s="825"/>
      <c r="R201" s="826" t="s">
        <v>81</v>
      </c>
      <c r="S201" s="858">
        <v>186</v>
      </c>
      <c r="T201" s="859">
        <v>985.25</v>
      </c>
      <c r="U201" s="829"/>
      <c r="V201" s="851">
        <v>3.45</v>
      </c>
      <c r="W201" s="851"/>
      <c r="X201" s="829"/>
      <c r="Y201" s="860">
        <v>3.45</v>
      </c>
      <c r="Z201" s="861">
        <v>14.63275</v>
      </c>
      <c r="AA201" s="1019">
        <v>14.63275</v>
      </c>
    </row>
    <row r="202" spans="1:27" ht="45">
      <c r="A202" s="863">
        <v>3042</v>
      </c>
      <c r="B202" s="864"/>
      <c r="C202" s="864" t="s">
        <v>238</v>
      </c>
      <c r="D202" s="993">
        <v>1</v>
      </c>
      <c r="E202" s="834">
        <v>18000</v>
      </c>
      <c r="F202" s="866">
        <v>26.5</v>
      </c>
      <c r="G202" s="1020">
        <v>26.5</v>
      </c>
      <c r="H202" s="1009">
        <v>22</v>
      </c>
      <c r="I202" s="1009">
        <v>33</v>
      </c>
      <c r="J202" s="837">
        <v>100</v>
      </c>
      <c r="K202" s="782" t="s">
        <v>24</v>
      </c>
      <c r="L202" s="868">
        <v>15</v>
      </c>
      <c r="M202" s="869">
        <v>2500</v>
      </c>
      <c r="N202" s="809">
        <v>0.1</v>
      </c>
      <c r="O202" s="870">
        <v>0.8</v>
      </c>
      <c r="P202" s="868">
        <v>72</v>
      </c>
      <c r="Q202" s="839"/>
      <c r="R202" s="826" t="s">
        <v>81</v>
      </c>
      <c r="S202" s="811">
        <v>432</v>
      </c>
      <c r="T202" s="840">
        <v>1836</v>
      </c>
      <c r="U202" s="841"/>
      <c r="V202" s="836">
        <v>5.7600000000000007</v>
      </c>
      <c r="W202" s="836"/>
      <c r="X202" s="841"/>
      <c r="Y202" s="842">
        <v>5.7600000000000007</v>
      </c>
      <c r="Z202" s="871">
        <v>26.532000000000004</v>
      </c>
      <c r="AA202" s="1013">
        <v>26.532000000000004</v>
      </c>
    </row>
    <row r="203" spans="1:27" ht="45">
      <c r="A203" s="845">
        <v>3043</v>
      </c>
      <c r="B203" s="846"/>
      <c r="C203" s="846" t="s">
        <v>239</v>
      </c>
      <c r="D203" s="999">
        <v>1</v>
      </c>
      <c r="E203" s="848">
        <v>27000</v>
      </c>
      <c r="F203" s="1021">
        <v>38</v>
      </c>
      <c r="G203" s="1017">
        <v>38</v>
      </c>
      <c r="H203" s="1018">
        <v>32</v>
      </c>
      <c r="I203" s="1018">
        <v>48</v>
      </c>
      <c r="J203" s="852">
        <v>100</v>
      </c>
      <c r="K203" s="853" t="s">
        <v>24</v>
      </c>
      <c r="L203" s="854">
        <v>15</v>
      </c>
      <c r="M203" s="855">
        <v>2500</v>
      </c>
      <c r="N203" s="856">
        <v>0.1</v>
      </c>
      <c r="O203" s="857">
        <v>0.75</v>
      </c>
      <c r="P203" s="854">
        <v>93</v>
      </c>
      <c r="Q203" s="975">
        <v>0.01</v>
      </c>
      <c r="R203" s="826">
        <v>2249.666666666667</v>
      </c>
      <c r="S203" s="858">
        <v>558</v>
      </c>
      <c r="T203" s="859">
        <v>2664</v>
      </c>
      <c r="U203" s="1005">
        <v>2.8216666666666668</v>
      </c>
      <c r="V203" s="851">
        <v>8.1000000000000014</v>
      </c>
      <c r="W203" s="851"/>
      <c r="X203" s="1005">
        <v>0.28000000000000003</v>
      </c>
      <c r="Y203" s="860">
        <v>8.1000000000000014</v>
      </c>
      <c r="Z203" s="861">
        <v>38.214000000000006</v>
      </c>
      <c r="AA203" s="1019">
        <v>38.214000000000006</v>
      </c>
    </row>
    <row r="204" spans="1:27" ht="30">
      <c r="A204" s="863">
        <v>3044</v>
      </c>
      <c r="B204" s="864"/>
      <c r="C204" s="864" t="s">
        <v>240</v>
      </c>
      <c r="D204" s="908" t="s">
        <v>24</v>
      </c>
      <c r="E204" s="834">
        <v>2100</v>
      </c>
      <c r="F204" s="835"/>
      <c r="G204" s="1022">
        <v>2.6</v>
      </c>
      <c r="H204" s="1023">
        <v>2.2999999999999998</v>
      </c>
      <c r="I204" s="1023">
        <v>3.1</v>
      </c>
      <c r="J204" s="1024">
        <v>180</v>
      </c>
      <c r="K204" s="782" t="s">
        <v>24</v>
      </c>
      <c r="L204" s="868">
        <v>15</v>
      </c>
      <c r="M204" s="1025">
        <v>5000</v>
      </c>
      <c r="N204" s="809">
        <v>0.25</v>
      </c>
      <c r="O204" s="870">
        <v>2.2999999999999998</v>
      </c>
      <c r="P204" s="868">
        <v>18</v>
      </c>
      <c r="Q204" s="975">
        <v>0.01</v>
      </c>
      <c r="R204" s="826">
        <v>2712.833333333333</v>
      </c>
      <c r="S204" s="811">
        <v>108</v>
      </c>
      <c r="T204" s="840">
        <v>253.95</v>
      </c>
      <c r="U204" s="1005">
        <v>2.8015277777777774</v>
      </c>
      <c r="V204" s="1023">
        <v>0.96599999999999986</v>
      </c>
      <c r="W204" s="1026"/>
      <c r="X204" s="1005">
        <v>0.28000000000000003</v>
      </c>
      <c r="Y204" s="1027">
        <v>0.96599999999999986</v>
      </c>
      <c r="Z204" s="871"/>
      <c r="AA204" s="1028">
        <v>2.6145166666666664</v>
      </c>
    </row>
    <row r="205" spans="1:27" ht="30">
      <c r="A205" s="886">
        <v>3045</v>
      </c>
      <c r="B205" s="846"/>
      <c r="C205" s="846" t="s">
        <v>1071</v>
      </c>
      <c r="D205" s="902" t="s">
        <v>24</v>
      </c>
      <c r="E205" s="848">
        <v>3300</v>
      </c>
      <c r="F205" s="903"/>
      <c r="G205" s="1029">
        <v>3.4</v>
      </c>
      <c r="H205" s="1030">
        <v>3</v>
      </c>
      <c r="I205" s="1030">
        <v>4.2</v>
      </c>
      <c r="J205" s="1031">
        <v>180</v>
      </c>
      <c r="K205" s="853" t="s">
        <v>24</v>
      </c>
      <c r="L205" s="854">
        <v>15</v>
      </c>
      <c r="M205" s="1032">
        <v>5000</v>
      </c>
      <c r="N205" s="856">
        <v>0.25</v>
      </c>
      <c r="O205" s="857">
        <v>1.8</v>
      </c>
      <c r="P205" s="854">
        <v>20</v>
      </c>
      <c r="Q205" s="975">
        <v>0.01</v>
      </c>
      <c r="R205" s="826">
        <v>5491.8333333333339</v>
      </c>
      <c r="S205" s="858">
        <v>120</v>
      </c>
      <c r="T205" s="859">
        <v>349.35</v>
      </c>
      <c r="U205" s="1005">
        <v>3.2069166666666669</v>
      </c>
      <c r="V205" s="1030">
        <v>1.1880000000000002</v>
      </c>
      <c r="W205" s="1033"/>
      <c r="X205" s="1005">
        <v>0.28000000000000003</v>
      </c>
      <c r="Y205" s="1034">
        <v>1.1880000000000002</v>
      </c>
      <c r="Z205" s="861"/>
      <c r="AA205" s="1035">
        <v>3.4417166666666672</v>
      </c>
    </row>
    <row r="206" spans="1:27" ht="30">
      <c r="A206" s="863">
        <v>3046</v>
      </c>
      <c r="B206" s="864"/>
      <c r="C206" s="864" t="s">
        <v>243</v>
      </c>
      <c r="D206" s="908" t="s">
        <v>24</v>
      </c>
      <c r="E206" s="834">
        <v>4400</v>
      </c>
      <c r="F206" s="835"/>
      <c r="G206" s="1022">
        <v>4.5</v>
      </c>
      <c r="H206" s="1023">
        <v>3.9</v>
      </c>
      <c r="I206" s="1023">
        <v>5.5</v>
      </c>
      <c r="J206" s="1024">
        <v>180</v>
      </c>
      <c r="K206" s="782" t="s">
        <v>24</v>
      </c>
      <c r="L206" s="868">
        <v>15</v>
      </c>
      <c r="M206" s="1025">
        <v>5000</v>
      </c>
      <c r="N206" s="809">
        <v>0.25</v>
      </c>
      <c r="O206" s="870">
        <v>1.6</v>
      </c>
      <c r="P206" s="868">
        <v>30</v>
      </c>
      <c r="Q206" s="961">
        <v>5.0000000000000001E-3</v>
      </c>
      <c r="R206" s="826">
        <v>3475.2</v>
      </c>
      <c r="S206" s="811">
        <v>180</v>
      </c>
      <c r="T206" s="840">
        <v>485.8</v>
      </c>
      <c r="U206" s="1005">
        <v>1.73648</v>
      </c>
      <c r="V206" s="1023">
        <v>1.4080000000000001</v>
      </c>
      <c r="W206" s="1026"/>
      <c r="X206" s="1005">
        <v>0.14000000000000001</v>
      </c>
      <c r="Y206" s="1027">
        <v>1.4080000000000001</v>
      </c>
      <c r="Z206" s="871"/>
      <c r="AA206" s="1028">
        <v>4.5175777777777784</v>
      </c>
    </row>
    <row r="207" spans="1:27" ht="15">
      <c r="A207" s="804"/>
      <c r="B207" s="805"/>
      <c r="C207" s="1036"/>
      <c r="D207" s="804"/>
      <c r="E207" s="834"/>
      <c r="F207" s="804"/>
      <c r="G207" s="804"/>
      <c r="H207" s="807"/>
      <c r="I207" s="807"/>
      <c r="J207" s="808"/>
      <c r="K207" s="807"/>
      <c r="L207" s="804"/>
      <c r="M207" s="808"/>
      <c r="N207" s="809" t="s">
        <v>81</v>
      </c>
      <c r="O207" s="870" t="s">
        <v>81</v>
      </c>
      <c r="P207" s="807"/>
      <c r="Q207" s="839"/>
      <c r="R207" s="826" t="s">
        <v>81</v>
      </c>
      <c r="S207" s="804"/>
      <c r="T207" s="840" t="s">
        <v>81</v>
      </c>
      <c r="U207" s="841"/>
      <c r="V207" s="804"/>
      <c r="W207" s="804"/>
      <c r="X207" s="841"/>
      <c r="Y207" s="842" t="s">
        <v>81</v>
      </c>
      <c r="Z207" s="922"/>
      <c r="AA207" s="922"/>
    </row>
    <row r="208" spans="1:27" ht="42.75">
      <c r="A208" s="943"/>
      <c r="B208" s="944"/>
      <c r="C208" s="945" t="s">
        <v>244</v>
      </c>
      <c r="D208" s="946"/>
      <c r="E208" s="947"/>
      <c r="F208" s="948"/>
      <c r="G208" s="949"/>
      <c r="H208" s="950"/>
      <c r="I208" s="950"/>
      <c r="J208" s="951"/>
      <c r="K208" s="952"/>
      <c r="L208" s="953"/>
      <c r="M208" s="951"/>
      <c r="N208" s="954" t="s">
        <v>81</v>
      </c>
      <c r="O208" s="955" t="s">
        <v>81</v>
      </c>
      <c r="P208" s="953"/>
      <c r="Q208" s="825"/>
      <c r="R208" s="826" t="s">
        <v>81</v>
      </c>
      <c r="S208" s="1037"/>
      <c r="T208" s="957" t="s">
        <v>81</v>
      </c>
      <c r="U208" s="829"/>
      <c r="V208" s="950"/>
      <c r="W208" s="950"/>
      <c r="X208" s="829"/>
      <c r="Y208" s="958" t="s">
        <v>81</v>
      </c>
      <c r="Z208" s="959"/>
      <c r="AA208" s="960"/>
    </row>
    <row r="209" spans="1:27" ht="15">
      <c r="A209" s="804"/>
      <c r="B209" s="805"/>
      <c r="C209" s="806"/>
      <c r="D209" s="833"/>
      <c r="E209" s="834"/>
      <c r="F209" s="835"/>
      <c r="G209" s="804"/>
      <c r="H209" s="836"/>
      <c r="I209" s="836"/>
      <c r="J209" s="837"/>
      <c r="K209" s="807"/>
      <c r="L209" s="804"/>
      <c r="M209" s="837"/>
      <c r="N209" s="809" t="s">
        <v>81</v>
      </c>
      <c r="O209" s="870" t="s">
        <v>81</v>
      </c>
      <c r="P209" s="807"/>
      <c r="Q209" s="928"/>
      <c r="R209" s="826" t="s">
        <v>81</v>
      </c>
      <c r="S209" s="963"/>
      <c r="T209" s="840" t="s">
        <v>81</v>
      </c>
      <c r="U209" s="928"/>
      <c r="V209" s="836"/>
      <c r="W209" s="836"/>
      <c r="X209" s="928"/>
      <c r="Y209" s="842" t="s">
        <v>81</v>
      </c>
      <c r="Z209" s="871"/>
      <c r="AA209" s="872"/>
    </row>
    <row r="210" spans="1:27" ht="71.25">
      <c r="A210" s="814">
        <v>4000</v>
      </c>
      <c r="B210" s="815"/>
      <c r="C210" s="1038" t="s">
        <v>245</v>
      </c>
      <c r="D210" s="816"/>
      <c r="E210" s="818"/>
      <c r="F210" s="819"/>
      <c r="G210" s="820"/>
      <c r="H210" s="821"/>
      <c r="I210" s="821"/>
      <c r="J210" s="822"/>
      <c r="K210" s="822"/>
      <c r="L210" s="817"/>
      <c r="M210" s="822"/>
      <c r="N210" s="823" t="s">
        <v>81</v>
      </c>
      <c r="O210" s="874" t="s">
        <v>81</v>
      </c>
      <c r="P210" s="817"/>
      <c r="Q210" s="839">
        <v>3.3300000000000003E-2</v>
      </c>
      <c r="R210" s="826">
        <v>752.45</v>
      </c>
      <c r="S210" s="827"/>
      <c r="T210" s="828" t="s">
        <v>81</v>
      </c>
      <c r="U210" s="841">
        <v>9.8965000000000014</v>
      </c>
      <c r="V210" s="821"/>
      <c r="W210" s="821"/>
      <c r="X210" s="841">
        <v>0.93240000000000012</v>
      </c>
      <c r="Y210" s="875" t="s">
        <v>81</v>
      </c>
      <c r="Z210" s="831"/>
      <c r="AA210" s="832"/>
    </row>
    <row r="211" spans="1:27" ht="15">
      <c r="A211" s="804"/>
      <c r="B211" s="805"/>
      <c r="C211" s="804"/>
      <c r="D211" s="833"/>
      <c r="E211" s="834"/>
      <c r="F211" s="835"/>
      <c r="G211" s="804"/>
      <c r="H211" s="836"/>
      <c r="I211" s="836"/>
      <c r="J211" s="837"/>
      <c r="K211" s="807"/>
      <c r="L211" s="804"/>
      <c r="M211" s="837"/>
      <c r="N211" s="809" t="s">
        <v>81</v>
      </c>
      <c r="O211" s="870" t="s">
        <v>81</v>
      </c>
      <c r="P211" s="807"/>
      <c r="Q211" s="839">
        <v>3.3300000000000003E-2</v>
      </c>
      <c r="R211" s="826">
        <v>1648</v>
      </c>
      <c r="S211" s="811"/>
      <c r="T211" s="840" t="s">
        <v>81</v>
      </c>
      <c r="U211" s="841">
        <v>21.92</v>
      </c>
      <c r="V211" s="836"/>
      <c r="W211" s="836"/>
      <c r="X211" s="841">
        <v>0.93240000000000012</v>
      </c>
      <c r="Y211" s="842" t="s">
        <v>81</v>
      </c>
      <c r="Z211" s="871"/>
      <c r="AA211" s="872"/>
    </row>
    <row r="212" spans="1:27" ht="105">
      <c r="A212" s="845">
        <v>4001</v>
      </c>
      <c r="B212" s="846"/>
      <c r="C212" s="846" t="s">
        <v>246</v>
      </c>
      <c r="D212" s="902">
        <v>35</v>
      </c>
      <c r="E212" s="848">
        <v>4700</v>
      </c>
      <c r="F212" s="903">
        <v>10</v>
      </c>
      <c r="G212" s="972">
        <v>29</v>
      </c>
      <c r="H212" s="905">
        <v>25</v>
      </c>
      <c r="I212" s="905">
        <v>37</v>
      </c>
      <c r="J212" s="906">
        <v>20</v>
      </c>
      <c r="K212" s="853" t="s">
        <v>24</v>
      </c>
      <c r="L212" s="854">
        <v>12</v>
      </c>
      <c r="M212" s="906">
        <v>800</v>
      </c>
      <c r="N212" s="856">
        <v>0.25</v>
      </c>
      <c r="O212" s="857">
        <v>0.85</v>
      </c>
      <c r="P212" s="854">
        <v>8</v>
      </c>
      <c r="Q212" s="839">
        <v>3.3300000000000003E-2</v>
      </c>
      <c r="R212" s="826">
        <v>2430.8000000000002</v>
      </c>
      <c r="S212" s="858">
        <v>48</v>
      </c>
      <c r="T212" s="859">
        <v>433.4</v>
      </c>
      <c r="U212" s="841">
        <v>31.408000000000001</v>
      </c>
      <c r="V212" s="905">
        <v>4.9937499999999995</v>
      </c>
      <c r="W212" s="851"/>
      <c r="X212" s="841">
        <v>0.93240000000000012</v>
      </c>
      <c r="Y212" s="907">
        <v>4.9937499999999995</v>
      </c>
      <c r="Z212" s="861">
        <v>10.265543749999999</v>
      </c>
      <c r="AA212" s="894">
        <v>29.330124999999999</v>
      </c>
    </row>
    <row r="213" spans="1:27" ht="30">
      <c r="A213" s="863">
        <v>4002</v>
      </c>
      <c r="B213" s="864"/>
      <c r="C213" s="864" t="s">
        <v>247</v>
      </c>
      <c r="D213" s="908">
        <v>55</v>
      </c>
      <c r="E213" s="834">
        <v>13500</v>
      </c>
      <c r="F213" s="835">
        <v>44</v>
      </c>
      <c r="G213" s="973">
        <v>79</v>
      </c>
      <c r="H213" s="910">
        <v>68</v>
      </c>
      <c r="I213" s="910">
        <v>98</v>
      </c>
      <c r="J213" s="911">
        <v>25</v>
      </c>
      <c r="K213" s="782" t="s">
        <v>24</v>
      </c>
      <c r="L213" s="868">
        <v>12</v>
      </c>
      <c r="M213" s="911">
        <v>900</v>
      </c>
      <c r="N213" s="809">
        <v>0.25</v>
      </c>
      <c r="O213" s="870">
        <v>1.35</v>
      </c>
      <c r="P213" s="868">
        <v>32</v>
      </c>
      <c r="Q213" s="839">
        <v>0.02</v>
      </c>
      <c r="R213" s="826">
        <v>141.55000000000001</v>
      </c>
      <c r="S213" s="811">
        <v>192</v>
      </c>
      <c r="T213" s="840">
        <v>1299</v>
      </c>
      <c r="U213" s="1039">
        <v>1.5075000000000001</v>
      </c>
      <c r="V213" s="910">
        <v>20.25</v>
      </c>
      <c r="W213" s="836"/>
      <c r="X213" s="1039">
        <v>0.56000000000000005</v>
      </c>
      <c r="Y213" s="913">
        <v>20.25</v>
      </c>
      <c r="Z213" s="871">
        <v>43.687050000000006</v>
      </c>
      <c r="AA213" s="970">
        <v>79.431000000000012</v>
      </c>
    </row>
    <row r="214" spans="1:27" ht="45">
      <c r="A214" s="863">
        <v>4004</v>
      </c>
      <c r="B214" s="864"/>
      <c r="C214" s="864" t="s">
        <v>249</v>
      </c>
      <c r="D214" s="908">
        <v>119</v>
      </c>
      <c r="E214" s="834">
        <v>9200</v>
      </c>
      <c r="F214" s="835">
        <v>40</v>
      </c>
      <c r="G214" s="973">
        <v>33</v>
      </c>
      <c r="H214" s="910">
        <v>28</v>
      </c>
      <c r="I214" s="910">
        <v>42</v>
      </c>
      <c r="J214" s="911">
        <v>40</v>
      </c>
      <c r="K214" s="782" t="s">
        <v>24</v>
      </c>
      <c r="L214" s="868">
        <v>12</v>
      </c>
      <c r="M214" s="912">
        <v>1600</v>
      </c>
      <c r="N214" s="809">
        <v>0.25</v>
      </c>
      <c r="O214" s="870">
        <v>1.25</v>
      </c>
      <c r="P214" s="868">
        <v>29</v>
      </c>
      <c r="Q214" s="839">
        <v>0.02</v>
      </c>
      <c r="R214" s="826">
        <v>201.15</v>
      </c>
      <c r="S214" s="811">
        <v>174</v>
      </c>
      <c r="T214" s="840">
        <v>928.4</v>
      </c>
      <c r="U214" s="1039">
        <v>1.9252777777777774</v>
      </c>
      <c r="V214" s="910">
        <v>7.1875</v>
      </c>
      <c r="W214" s="836"/>
      <c r="X214" s="1039">
        <v>0.56000000000000005</v>
      </c>
      <c r="Y214" s="913">
        <v>7.1875</v>
      </c>
      <c r="Z214" s="871">
        <v>39.790327500000011</v>
      </c>
      <c r="AA214" s="970">
        <v>33.437250000000006</v>
      </c>
    </row>
    <row r="215" spans="1:27" ht="45">
      <c r="A215" s="845">
        <v>4005</v>
      </c>
      <c r="B215" s="846"/>
      <c r="C215" s="846" t="s">
        <v>250</v>
      </c>
      <c r="D215" s="902">
        <v>140</v>
      </c>
      <c r="E215" s="848">
        <v>14500</v>
      </c>
      <c r="F215" s="903">
        <v>54</v>
      </c>
      <c r="G215" s="972">
        <v>38</v>
      </c>
      <c r="H215" s="905">
        <v>32</v>
      </c>
      <c r="I215" s="905">
        <v>49</v>
      </c>
      <c r="J215" s="906">
        <v>50</v>
      </c>
      <c r="K215" s="853" t="s">
        <v>24</v>
      </c>
      <c r="L215" s="854">
        <v>12</v>
      </c>
      <c r="M215" s="914">
        <v>2200</v>
      </c>
      <c r="N215" s="856">
        <v>0.25</v>
      </c>
      <c r="O215" s="857">
        <v>1</v>
      </c>
      <c r="P215" s="854">
        <v>37</v>
      </c>
      <c r="Q215" s="839">
        <v>0.02</v>
      </c>
      <c r="R215" s="826">
        <v>335.25</v>
      </c>
      <c r="S215" s="858">
        <v>222</v>
      </c>
      <c r="T215" s="859">
        <v>1411</v>
      </c>
      <c r="U215" s="1039">
        <v>3.0791666666666666</v>
      </c>
      <c r="V215" s="905">
        <v>6.5909090909090908</v>
      </c>
      <c r="W215" s="851"/>
      <c r="X215" s="1039">
        <v>0.56000000000000005</v>
      </c>
      <c r="Y215" s="907">
        <v>6.5909090909090908</v>
      </c>
      <c r="Z215" s="861">
        <v>53.608800000000002</v>
      </c>
      <c r="AA215" s="894">
        <v>38.292000000000002</v>
      </c>
    </row>
    <row r="216" spans="1:27" ht="30">
      <c r="A216" s="863">
        <v>4006</v>
      </c>
      <c r="B216" s="864"/>
      <c r="C216" s="864" t="s">
        <v>251</v>
      </c>
      <c r="D216" s="908">
        <v>30</v>
      </c>
      <c r="E216" s="834">
        <v>26000</v>
      </c>
      <c r="F216" s="835">
        <v>60</v>
      </c>
      <c r="G216" s="973">
        <v>200</v>
      </c>
      <c r="H216" s="910">
        <v>168</v>
      </c>
      <c r="I216" s="910">
        <v>255</v>
      </c>
      <c r="J216" s="911">
        <v>15</v>
      </c>
      <c r="K216" s="782" t="s">
        <v>24</v>
      </c>
      <c r="L216" s="868">
        <v>12</v>
      </c>
      <c r="M216" s="911">
        <v>800</v>
      </c>
      <c r="N216" s="809">
        <v>0.25</v>
      </c>
      <c r="O216" s="870">
        <v>1.05</v>
      </c>
      <c r="P216" s="868">
        <v>15</v>
      </c>
      <c r="Q216" s="928"/>
      <c r="R216" s="826" t="s">
        <v>81</v>
      </c>
      <c r="S216" s="811">
        <v>90</v>
      </c>
      <c r="T216" s="840">
        <v>2222</v>
      </c>
      <c r="U216" s="928"/>
      <c r="V216" s="910">
        <v>34.125</v>
      </c>
      <c r="W216" s="836"/>
      <c r="X216" s="928"/>
      <c r="Y216" s="913">
        <v>34.125</v>
      </c>
      <c r="Z216" s="871">
        <v>60.145250000000004</v>
      </c>
      <c r="AA216" s="970">
        <v>200.48416666666668</v>
      </c>
    </row>
    <row r="217" spans="1:27" ht="30">
      <c r="A217" s="845">
        <v>4007</v>
      </c>
      <c r="B217" s="846"/>
      <c r="C217" s="846" t="s">
        <v>252</v>
      </c>
      <c r="D217" s="902">
        <v>45</v>
      </c>
      <c r="E217" s="848">
        <v>37000</v>
      </c>
      <c r="F217" s="903">
        <v>79</v>
      </c>
      <c r="G217" s="972">
        <v>170</v>
      </c>
      <c r="H217" s="905">
        <v>150</v>
      </c>
      <c r="I217" s="905">
        <v>220</v>
      </c>
      <c r="J217" s="906">
        <v>25</v>
      </c>
      <c r="K217" s="853" t="s">
        <v>24</v>
      </c>
      <c r="L217" s="854">
        <v>12</v>
      </c>
      <c r="M217" s="914">
        <v>1200</v>
      </c>
      <c r="N217" s="856">
        <v>0.25</v>
      </c>
      <c r="O217" s="857">
        <v>1.05</v>
      </c>
      <c r="P217" s="854">
        <v>22</v>
      </c>
      <c r="Q217" s="839"/>
      <c r="R217" s="826" t="s">
        <v>81</v>
      </c>
      <c r="S217" s="858">
        <v>132</v>
      </c>
      <c r="T217" s="859">
        <v>3166</v>
      </c>
      <c r="U217" s="841"/>
      <c r="V217" s="905">
        <v>32.375</v>
      </c>
      <c r="W217" s="851"/>
      <c r="X217" s="841"/>
      <c r="Y217" s="907">
        <v>32.375</v>
      </c>
      <c r="Z217" s="861">
        <v>78.712424999999996</v>
      </c>
      <c r="AA217" s="894">
        <v>174.91649999999998</v>
      </c>
    </row>
    <row r="218" spans="1:27" ht="15">
      <c r="A218" s="863"/>
      <c r="B218" s="864"/>
      <c r="C218" s="863"/>
      <c r="D218" s="782"/>
      <c r="E218" s="834"/>
      <c r="F218" s="920"/>
      <c r="G218" s="1040"/>
      <c r="H218" s="921"/>
      <c r="I218" s="921"/>
      <c r="J218" s="782"/>
      <c r="K218" s="782"/>
      <c r="L218" s="868"/>
      <c r="M218" s="782"/>
      <c r="N218" s="809" t="s">
        <v>81</v>
      </c>
      <c r="O218" s="870" t="s">
        <v>81</v>
      </c>
      <c r="P218" s="868"/>
      <c r="Q218" s="839"/>
      <c r="R218" s="826" t="s">
        <v>81</v>
      </c>
      <c r="S218" s="785"/>
      <c r="T218" s="840" t="s">
        <v>81</v>
      </c>
      <c r="U218" s="841"/>
      <c r="V218" s="921"/>
      <c r="W218" s="921"/>
      <c r="X218" s="841"/>
      <c r="Y218" s="842" t="s">
        <v>81</v>
      </c>
      <c r="Z218" s="922"/>
      <c r="AA218" s="895"/>
    </row>
    <row r="219" spans="1:27" ht="15">
      <c r="A219" s="814">
        <v>4020</v>
      </c>
      <c r="B219" s="815"/>
      <c r="C219" s="816" t="s">
        <v>253</v>
      </c>
      <c r="D219" s="817"/>
      <c r="E219" s="818"/>
      <c r="F219" s="819"/>
      <c r="G219" s="1041"/>
      <c r="H219" s="821"/>
      <c r="I219" s="821"/>
      <c r="J219" s="822"/>
      <c r="K219" s="822"/>
      <c r="L219" s="817"/>
      <c r="M219" s="822"/>
      <c r="N219" s="823" t="s">
        <v>81</v>
      </c>
      <c r="O219" s="874" t="s">
        <v>81</v>
      </c>
      <c r="P219" s="817"/>
      <c r="Q219" s="825"/>
      <c r="R219" s="826" t="s">
        <v>81</v>
      </c>
      <c r="S219" s="827"/>
      <c r="T219" s="828" t="s">
        <v>81</v>
      </c>
      <c r="U219" s="829"/>
      <c r="V219" s="821"/>
      <c r="W219" s="821"/>
      <c r="X219" s="829"/>
      <c r="Y219" s="875" t="s">
        <v>81</v>
      </c>
      <c r="Z219" s="831"/>
      <c r="AA219" s="832"/>
    </row>
    <row r="220" spans="1:27" ht="15">
      <c r="A220" s="804"/>
      <c r="B220" s="805"/>
      <c r="C220" s="804"/>
      <c r="D220" s="908"/>
      <c r="E220" s="834"/>
      <c r="F220" s="835"/>
      <c r="G220" s="973"/>
      <c r="H220" s="910"/>
      <c r="I220" s="910"/>
      <c r="J220" s="911"/>
      <c r="K220" s="807"/>
      <c r="L220" s="804"/>
      <c r="M220" s="911"/>
      <c r="N220" s="809" t="s">
        <v>81</v>
      </c>
      <c r="O220" s="870" t="s">
        <v>81</v>
      </c>
      <c r="P220" s="807"/>
      <c r="Q220" s="839"/>
      <c r="R220" s="826" t="s">
        <v>81</v>
      </c>
      <c r="S220" s="811"/>
      <c r="T220" s="840" t="s">
        <v>81</v>
      </c>
      <c r="U220" s="841"/>
      <c r="V220" s="910"/>
      <c r="W220" s="836"/>
      <c r="X220" s="841"/>
      <c r="Y220" s="842" t="s">
        <v>81</v>
      </c>
      <c r="Z220" s="871"/>
      <c r="AA220" s="970"/>
    </row>
    <row r="221" spans="1:27" ht="30">
      <c r="A221" s="845">
        <v>4021</v>
      </c>
      <c r="B221" s="846"/>
      <c r="C221" s="846" t="s">
        <v>254</v>
      </c>
      <c r="D221" s="902">
        <v>32</v>
      </c>
      <c r="E221" s="848">
        <v>10600</v>
      </c>
      <c r="F221" s="903">
        <v>25</v>
      </c>
      <c r="G221" s="972">
        <v>79</v>
      </c>
      <c r="H221" s="905">
        <v>68</v>
      </c>
      <c r="I221" s="905">
        <v>97</v>
      </c>
      <c r="J221" s="906">
        <v>20</v>
      </c>
      <c r="K221" s="853" t="s">
        <v>24</v>
      </c>
      <c r="L221" s="854">
        <v>12</v>
      </c>
      <c r="M221" s="914">
        <v>500</v>
      </c>
      <c r="N221" s="856">
        <v>0.25</v>
      </c>
      <c r="O221" s="857">
        <v>1.05</v>
      </c>
      <c r="P221" s="854">
        <v>21</v>
      </c>
      <c r="Q221" s="839">
        <v>0.02</v>
      </c>
      <c r="R221" s="826">
        <v>443.7</v>
      </c>
      <c r="S221" s="858">
        <v>126</v>
      </c>
      <c r="T221" s="859">
        <v>995.2</v>
      </c>
      <c r="U221" s="919">
        <v>25.494999999999997</v>
      </c>
      <c r="V221" s="905">
        <v>22.26</v>
      </c>
      <c r="W221" s="851"/>
      <c r="X221" s="919">
        <v>0.56000000000000005</v>
      </c>
      <c r="Y221" s="907">
        <v>22.26</v>
      </c>
      <c r="Z221" s="861">
        <v>25.351040000000008</v>
      </c>
      <c r="AA221" s="894">
        <v>79.222000000000023</v>
      </c>
    </row>
    <row r="222" spans="1:27" ht="30">
      <c r="A222" s="863">
        <v>4022</v>
      </c>
      <c r="B222" s="864"/>
      <c r="C222" s="864" t="s">
        <v>255</v>
      </c>
      <c r="D222" s="908">
        <v>47</v>
      </c>
      <c r="E222" s="834">
        <v>21000</v>
      </c>
      <c r="F222" s="835">
        <v>51</v>
      </c>
      <c r="G222" s="973">
        <v>108</v>
      </c>
      <c r="H222" s="910">
        <v>94</v>
      </c>
      <c r="I222" s="910">
        <v>132</v>
      </c>
      <c r="J222" s="911">
        <v>30</v>
      </c>
      <c r="K222" s="782" t="s">
        <v>24</v>
      </c>
      <c r="L222" s="868">
        <v>12</v>
      </c>
      <c r="M222" s="912">
        <v>800</v>
      </c>
      <c r="N222" s="809">
        <v>0.25</v>
      </c>
      <c r="O222" s="870">
        <v>1.3</v>
      </c>
      <c r="P222" s="868">
        <v>34</v>
      </c>
      <c r="Q222" s="839">
        <v>0.2</v>
      </c>
      <c r="R222" s="826">
        <v>1348.5</v>
      </c>
      <c r="S222" s="811">
        <v>204</v>
      </c>
      <c r="T222" s="840">
        <v>1926</v>
      </c>
      <c r="U222" s="919">
        <v>64.14</v>
      </c>
      <c r="V222" s="910">
        <v>34.125</v>
      </c>
      <c r="W222" s="836"/>
      <c r="X222" s="919">
        <v>5.6000000000000005</v>
      </c>
      <c r="Y222" s="913">
        <v>34.125</v>
      </c>
      <c r="Z222" s="871">
        <v>50.834025000000011</v>
      </c>
      <c r="AA222" s="970">
        <v>108.15750000000001</v>
      </c>
    </row>
    <row r="223" spans="1:27" ht="30">
      <c r="A223" s="845">
        <v>4023</v>
      </c>
      <c r="B223" s="846"/>
      <c r="C223" s="846" t="s">
        <v>256</v>
      </c>
      <c r="D223" s="902">
        <v>62</v>
      </c>
      <c r="E223" s="848">
        <v>30000</v>
      </c>
      <c r="F223" s="903">
        <v>74</v>
      </c>
      <c r="G223" s="972">
        <v>119</v>
      </c>
      <c r="H223" s="905">
        <v>104</v>
      </c>
      <c r="I223" s="905">
        <v>144</v>
      </c>
      <c r="J223" s="906">
        <v>40</v>
      </c>
      <c r="K223" s="853" t="s">
        <v>24</v>
      </c>
      <c r="L223" s="854">
        <v>12</v>
      </c>
      <c r="M223" s="914">
        <v>1100</v>
      </c>
      <c r="N223" s="856">
        <v>0.25</v>
      </c>
      <c r="O223" s="857">
        <v>1.5</v>
      </c>
      <c r="P223" s="854">
        <v>40</v>
      </c>
      <c r="Q223" s="839">
        <v>0.1</v>
      </c>
      <c r="R223" s="826">
        <v>556.79999999999995</v>
      </c>
      <c r="S223" s="858">
        <v>240</v>
      </c>
      <c r="T223" s="859">
        <v>2700</v>
      </c>
      <c r="U223" s="919">
        <v>18.264999999999997</v>
      </c>
      <c r="V223" s="905">
        <v>40.909090909090907</v>
      </c>
      <c r="W223" s="851"/>
      <c r="X223" s="919">
        <v>2.8000000000000003</v>
      </c>
      <c r="Y223" s="907">
        <v>40.909090909090907</v>
      </c>
      <c r="Z223" s="861">
        <v>73.935000000000002</v>
      </c>
      <c r="AA223" s="894">
        <v>119.25</v>
      </c>
    </row>
    <row r="224" spans="1:27" ht="30">
      <c r="A224" s="863">
        <v>4024</v>
      </c>
      <c r="B224" s="864"/>
      <c r="C224" s="864" t="s">
        <v>257</v>
      </c>
      <c r="D224" s="908">
        <v>78</v>
      </c>
      <c r="E224" s="834">
        <v>40000</v>
      </c>
      <c r="F224" s="835">
        <v>103</v>
      </c>
      <c r="G224" s="973">
        <v>132</v>
      </c>
      <c r="H224" s="910">
        <v>116</v>
      </c>
      <c r="I224" s="910">
        <v>158</v>
      </c>
      <c r="J224" s="911">
        <v>50</v>
      </c>
      <c r="K224" s="782" t="s">
        <v>24</v>
      </c>
      <c r="L224" s="868">
        <v>12</v>
      </c>
      <c r="M224" s="912">
        <v>1400</v>
      </c>
      <c r="N224" s="809">
        <v>0.25</v>
      </c>
      <c r="O224" s="870">
        <v>1.65</v>
      </c>
      <c r="P224" s="868">
        <v>58</v>
      </c>
      <c r="Q224" s="839">
        <v>0.1</v>
      </c>
      <c r="R224" s="826">
        <v>774.3</v>
      </c>
      <c r="S224" s="811">
        <v>348</v>
      </c>
      <c r="T224" s="840">
        <v>3628</v>
      </c>
      <c r="U224" s="919">
        <v>24.877499999999998</v>
      </c>
      <c r="V224" s="910">
        <v>47.142857142857146</v>
      </c>
      <c r="W224" s="836"/>
      <c r="X224" s="919">
        <v>2.8000000000000003</v>
      </c>
      <c r="Y224" s="913">
        <v>47.142857142857146</v>
      </c>
      <c r="Z224" s="871">
        <v>102.70505142857144</v>
      </c>
      <c r="AA224" s="970">
        <v>131.67314285714286</v>
      </c>
    </row>
    <row r="225" spans="1:27" ht="30">
      <c r="A225" s="845">
        <v>4025</v>
      </c>
      <c r="B225" s="846"/>
      <c r="C225" s="846" t="s">
        <v>258</v>
      </c>
      <c r="D225" s="902">
        <v>93</v>
      </c>
      <c r="E225" s="848">
        <v>48000</v>
      </c>
      <c r="F225" s="903">
        <v>125</v>
      </c>
      <c r="G225" s="972">
        <v>134</v>
      </c>
      <c r="H225" s="905">
        <v>120</v>
      </c>
      <c r="I225" s="905">
        <v>160</v>
      </c>
      <c r="J225" s="906">
        <v>60</v>
      </c>
      <c r="K225" s="853" t="s">
        <v>24</v>
      </c>
      <c r="L225" s="854">
        <v>12</v>
      </c>
      <c r="M225" s="914">
        <v>1700</v>
      </c>
      <c r="N225" s="856">
        <v>0.25</v>
      </c>
      <c r="O225" s="857">
        <v>1.65</v>
      </c>
      <c r="P225" s="854">
        <v>98</v>
      </c>
      <c r="Q225" s="839">
        <v>0.05</v>
      </c>
      <c r="R225" s="826">
        <v>1000.5</v>
      </c>
      <c r="S225" s="858">
        <v>588</v>
      </c>
      <c r="T225" s="859">
        <v>4524</v>
      </c>
      <c r="U225" s="919">
        <v>25.65</v>
      </c>
      <c r="V225" s="905">
        <v>46.588235294117645</v>
      </c>
      <c r="W225" s="851"/>
      <c r="X225" s="919">
        <v>1.4000000000000001</v>
      </c>
      <c r="Y225" s="907">
        <v>46.588235294117645</v>
      </c>
      <c r="Z225" s="861">
        <v>124.79396470588237</v>
      </c>
      <c r="AA225" s="894">
        <v>134.18705882352944</v>
      </c>
    </row>
    <row r="226" spans="1:27" ht="15">
      <c r="A226" s="804"/>
      <c r="B226" s="805"/>
      <c r="C226" s="804"/>
      <c r="D226" s="908"/>
      <c r="E226" s="834"/>
      <c r="F226" s="835"/>
      <c r="G226" s="973"/>
      <c r="H226" s="910"/>
      <c r="I226" s="910"/>
      <c r="J226" s="911"/>
      <c r="K226" s="807"/>
      <c r="L226" s="804"/>
      <c r="M226" s="911"/>
      <c r="N226" s="809" t="s">
        <v>81</v>
      </c>
      <c r="O226" s="870" t="s">
        <v>81</v>
      </c>
      <c r="P226" s="807"/>
      <c r="Q226" s="839">
        <v>0.1</v>
      </c>
      <c r="R226" s="826">
        <v>1870.5</v>
      </c>
      <c r="S226" s="811"/>
      <c r="T226" s="840" t="s">
        <v>81</v>
      </c>
      <c r="U226" s="919">
        <v>134.56666666666666</v>
      </c>
      <c r="V226" s="910"/>
      <c r="W226" s="836"/>
      <c r="X226" s="919">
        <v>2.8000000000000003</v>
      </c>
      <c r="Y226" s="913" t="s">
        <v>81</v>
      </c>
      <c r="Z226" s="871"/>
      <c r="AA226" s="970"/>
    </row>
    <row r="227" spans="1:27" ht="57">
      <c r="A227" s="814">
        <v>4030</v>
      </c>
      <c r="B227" s="815"/>
      <c r="C227" s="816" t="s">
        <v>259</v>
      </c>
      <c r="D227" s="817"/>
      <c r="E227" s="818"/>
      <c r="F227" s="819"/>
      <c r="G227" s="1041"/>
      <c r="H227" s="821"/>
      <c r="I227" s="821"/>
      <c r="J227" s="822"/>
      <c r="K227" s="822"/>
      <c r="L227" s="817"/>
      <c r="M227" s="822"/>
      <c r="N227" s="823" t="s">
        <v>81</v>
      </c>
      <c r="O227" s="874" t="s">
        <v>81</v>
      </c>
      <c r="P227" s="817"/>
      <c r="Q227" s="839">
        <v>0.1</v>
      </c>
      <c r="R227" s="826">
        <v>2958</v>
      </c>
      <c r="S227" s="827"/>
      <c r="T227" s="828" t="s">
        <v>81</v>
      </c>
      <c r="U227" s="919">
        <v>127.2</v>
      </c>
      <c r="V227" s="821"/>
      <c r="W227" s="821"/>
      <c r="X227" s="919">
        <v>2.8000000000000003</v>
      </c>
      <c r="Y227" s="1042" t="s">
        <v>81</v>
      </c>
      <c r="Z227" s="831"/>
      <c r="AA227" s="832"/>
    </row>
    <row r="228" spans="1:27" ht="15">
      <c r="A228" s="804"/>
      <c r="B228" s="805"/>
      <c r="C228" s="804"/>
      <c r="D228" s="908"/>
      <c r="E228" s="834"/>
      <c r="F228" s="835"/>
      <c r="G228" s="973"/>
      <c r="H228" s="910"/>
      <c r="I228" s="910"/>
      <c r="J228" s="911"/>
      <c r="K228" s="807"/>
      <c r="L228" s="804"/>
      <c r="M228" s="911"/>
      <c r="N228" s="809" t="s">
        <v>81</v>
      </c>
      <c r="O228" s="870" t="s">
        <v>81</v>
      </c>
      <c r="P228" s="807"/>
      <c r="Q228" s="825"/>
      <c r="R228" s="826" t="s">
        <v>81</v>
      </c>
      <c r="S228" s="811"/>
      <c r="T228" s="840" t="s">
        <v>81</v>
      </c>
      <c r="U228" s="829"/>
      <c r="V228" s="910"/>
      <c r="W228" s="836"/>
      <c r="X228" s="829"/>
      <c r="Y228" s="913" t="s">
        <v>81</v>
      </c>
      <c r="Z228" s="871"/>
      <c r="AA228" s="970"/>
    </row>
    <row r="229" spans="1:27" ht="30">
      <c r="A229" s="863">
        <v>4032</v>
      </c>
      <c r="B229" s="864"/>
      <c r="C229" s="864" t="s">
        <v>260</v>
      </c>
      <c r="D229" s="908">
        <v>142</v>
      </c>
      <c r="E229" s="834">
        <v>27000</v>
      </c>
      <c r="F229" s="835">
        <v>114</v>
      </c>
      <c r="G229" s="973">
        <v>80</v>
      </c>
      <c r="H229" s="910">
        <v>67</v>
      </c>
      <c r="I229" s="910">
        <v>102</v>
      </c>
      <c r="J229" s="911">
        <v>35</v>
      </c>
      <c r="K229" s="782" t="s">
        <v>24</v>
      </c>
      <c r="L229" s="868">
        <v>15</v>
      </c>
      <c r="M229" s="912">
        <v>2200</v>
      </c>
      <c r="N229" s="809">
        <v>0.25</v>
      </c>
      <c r="O229" s="870">
        <v>1.1000000000000001</v>
      </c>
      <c r="P229" s="868">
        <v>35</v>
      </c>
      <c r="Q229" s="825"/>
      <c r="R229" s="826" t="s">
        <v>81</v>
      </c>
      <c r="S229" s="811">
        <v>210</v>
      </c>
      <c r="T229" s="840">
        <v>2086.5</v>
      </c>
      <c r="U229" s="829"/>
      <c r="V229" s="910">
        <v>13.500000000000002</v>
      </c>
      <c r="W229" s="836"/>
      <c r="X229" s="829"/>
      <c r="Y229" s="913">
        <v>13.500000000000002</v>
      </c>
      <c r="Z229" s="871">
        <v>114.20451428571431</v>
      </c>
      <c r="AA229" s="970">
        <v>80.425714285714292</v>
      </c>
    </row>
    <row r="230" spans="1:27" ht="45">
      <c r="A230" s="845">
        <v>4033</v>
      </c>
      <c r="B230" s="846"/>
      <c r="C230" s="846" t="s">
        <v>261</v>
      </c>
      <c r="D230" s="902">
        <v>192</v>
      </c>
      <c r="E230" s="848">
        <v>40000</v>
      </c>
      <c r="F230" s="903">
        <v>172</v>
      </c>
      <c r="G230" s="972">
        <v>90</v>
      </c>
      <c r="H230" s="905">
        <v>75</v>
      </c>
      <c r="I230" s="905">
        <v>115</v>
      </c>
      <c r="J230" s="906">
        <v>45</v>
      </c>
      <c r="K230" s="853" t="s">
        <v>24</v>
      </c>
      <c r="L230" s="854">
        <v>15</v>
      </c>
      <c r="M230" s="914">
        <v>3000</v>
      </c>
      <c r="N230" s="856">
        <v>0.25</v>
      </c>
      <c r="O230" s="857">
        <v>1.05</v>
      </c>
      <c r="P230" s="854">
        <v>44</v>
      </c>
      <c r="Q230" s="839"/>
      <c r="R230" s="826" t="s">
        <v>81</v>
      </c>
      <c r="S230" s="858">
        <v>264</v>
      </c>
      <c r="T230" s="859">
        <v>3044</v>
      </c>
      <c r="U230" s="919"/>
      <c r="V230" s="905">
        <v>14.000000000000002</v>
      </c>
      <c r="W230" s="851"/>
      <c r="X230" s="919"/>
      <c r="Y230" s="907">
        <v>14.000000000000002</v>
      </c>
      <c r="Z230" s="861">
        <v>172.43306666666672</v>
      </c>
      <c r="AA230" s="894">
        <v>89.808888888888902</v>
      </c>
    </row>
    <row r="231" spans="1:27" ht="60">
      <c r="A231" s="863">
        <v>4034</v>
      </c>
      <c r="B231" s="864"/>
      <c r="C231" s="864" t="s">
        <v>262</v>
      </c>
      <c r="D231" s="908">
        <v>142</v>
      </c>
      <c r="E231" s="834">
        <v>24000</v>
      </c>
      <c r="F231" s="835">
        <v>104</v>
      </c>
      <c r="G231" s="973">
        <v>73</v>
      </c>
      <c r="H231" s="910">
        <v>60</v>
      </c>
      <c r="I231" s="910">
        <v>90</v>
      </c>
      <c r="J231" s="911">
        <v>35</v>
      </c>
      <c r="K231" s="782" t="s">
        <v>24</v>
      </c>
      <c r="L231" s="868">
        <v>15</v>
      </c>
      <c r="M231" s="912">
        <v>2000</v>
      </c>
      <c r="N231" s="809">
        <v>0.25</v>
      </c>
      <c r="O231" s="870">
        <v>1.1000000000000001</v>
      </c>
      <c r="P231" s="868">
        <v>32</v>
      </c>
      <c r="Q231" s="839">
        <v>0.25</v>
      </c>
      <c r="R231" s="826">
        <v>983.1</v>
      </c>
      <c r="S231" s="811">
        <v>192</v>
      </c>
      <c r="T231" s="840">
        <v>1860</v>
      </c>
      <c r="U231" s="919">
        <v>57.634999999999991</v>
      </c>
      <c r="V231" s="910">
        <v>13.200000000000001</v>
      </c>
      <c r="W231" s="836"/>
      <c r="X231" s="919">
        <v>7</v>
      </c>
      <c r="Y231" s="913">
        <v>13.200000000000001</v>
      </c>
      <c r="Z231" s="871">
        <v>103.62754285714287</v>
      </c>
      <c r="AA231" s="970">
        <v>72.977142857142866</v>
      </c>
    </row>
    <row r="232" spans="1:27" ht="60">
      <c r="A232" s="845">
        <v>4035</v>
      </c>
      <c r="B232" s="846"/>
      <c r="C232" s="846" t="s">
        <v>263</v>
      </c>
      <c r="D232" s="902">
        <v>192</v>
      </c>
      <c r="E232" s="848">
        <v>41000</v>
      </c>
      <c r="F232" s="903">
        <v>177</v>
      </c>
      <c r="G232" s="972">
        <v>92</v>
      </c>
      <c r="H232" s="905">
        <v>80</v>
      </c>
      <c r="I232" s="905">
        <v>120</v>
      </c>
      <c r="J232" s="906">
        <v>45</v>
      </c>
      <c r="K232" s="853" t="s">
        <v>24</v>
      </c>
      <c r="L232" s="854">
        <v>15</v>
      </c>
      <c r="M232" s="914">
        <v>2800</v>
      </c>
      <c r="N232" s="856">
        <v>0.25</v>
      </c>
      <c r="O232" s="857">
        <v>1.05</v>
      </c>
      <c r="P232" s="854">
        <v>38</v>
      </c>
      <c r="Q232" s="839">
        <v>0.25</v>
      </c>
      <c r="R232" s="826">
        <v>1653</v>
      </c>
      <c r="S232" s="858">
        <v>228</v>
      </c>
      <c r="T232" s="859">
        <v>3077.5</v>
      </c>
      <c r="U232" s="919">
        <v>64.3</v>
      </c>
      <c r="V232" s="905">
        <v>15.375</v>
      </c>
      <c r="W232" s="851"/>
      <c r="X232" s="919">
        <v>7</v>
      </c>
      <c r="Y232" s="907">
        <v>15.375</v>
      </c>
      <c r="Z232" s="861">
        <v>176.90933333333334</v>
      </c>
      <c r="AA232" s="894">
        <v>92.140277777777783</v>
      </c>
    </row>
    <row r="233" spans="1:27" ht="45">
      <c r="A233" s="845">
        <v>4038</v>
      </c>
      <c r="B233" s="846"/>
      <c r="C233" s="846" t="s">
        <v>264</v>
      </c>
      <c r="D233" s="902">
        <v>158</v>
      </c>
      <c r="E233" s="848">
        <v>8600</v>
      </c>
      <c r="F233" s="903">
        <v>76</v>
      </c>
      <c r="G233" s="972">
        <v>48</v>
      </c>
      <c r="H233" s="905">
        <v>41</v>
      </c>
      <c r="I233" s="905">
        <v>60</v>
      </c>
      <c r="J233" s="906">
        <v>25</v>
      </c>
      <c r="K233" s="853" t="s">
        <v>24</v>
      </c>
      <c r="L233" s="854">
        <v>15</v>
      </c>
      <c r="M233" s="914">
        <v>1200</v>
      </c>
      <c r="N233" s="856">
        <v>0.25</v>
      </c>
      <c r="O233" s="857">
        <v>1.6</v>
      </c>
      <c r="P233" s="854">
        <v>35</v>
      </c>
      <c r="Q233" s="839">
        <v>0.16667000000000001</v>
      </c>
      <c r="R233" s="826">
        <v>2436</v>
      </c>
      <c r="S233" s="858">
        <v>210</v>
      </c>
      <c r="T233" s="859">
        <v>807.7</v>
      </c>
      <c r="U233" s="919">
        <v>69.3</v>
      </c>
      <c r="V233" s="905">
        <v>11.466666666666669</v>
      </c>
      <c r="W233" s="851"/>
      <c r="X233" s="919">
        <v>4.66676</v>
      </c>
      <c r="Y233" s="907">
        <v>11.466666666666669</v>
      </c>
      <c r="Z233" s="861">
        <v>76.080370666666681</v>
      </c>
      <c r="AA233" s="894">
        <v>48.152133333333339</v>
      </c>
    </row>
    <row r="234" spans="1:27" ht="75">
      <c r="A234" s="863">
        <v>4039</v>
      </c>
      <c r="B234" s="864"/>
      <c r="C234" s="864" t="s">
        <v>265</v>
      </c>
      <c r="D234" s="908">
        <v>212</v>
      </c>
      <c r="E234" s="834">
        <v>13000</v>
      </c>
      <c r="F234" s="835">
        <v>95</v>
      </c>
      <c r="G234" s="973">
        <v>45</v>
      </c>
      <c r="H234" s="910">
        <v>38</v>
      </c>
      <c r="I234" s="910">
        <v>56</v>
      </c>
      <c r="J234" s="911">
        <v>35</v>
      </c>
      <c r="K234" s="782" t="s">
        <v>24</v>
      </c>
      <c r="L234" s="868">
        <v>15</v>
      </c>
      <c r="M234" s="912">
        <v>1600</v>
      </c>
      <c r="N234" s="809">
        <v>0.25</v>
      </c>
      <c r="O234" s="870">
        <v>1.25</v>
      </c>
      <c r="P234" s="868">
        <v>28</v>
      </c>
      <c r="Q234" s="839">
        <v>0.1</v>
      </c>
      <c r="R234" s="826">
        <v>3393</v>
      </c>
      <c r="S234" s="811">
        <v>168</v>
      </c>
      <c r="T234" s="840">
        <v>1071.5</v>
      </c>
      <c r="U234" s="919">
        <v>77.540000000000006</v>
      </c>
      <c r="V234" s="910">
        <v>10.15625</v>
      </c>
      <c r="W234" s="836"/>
      <c r="X234" s="919">
        <v>2.8000000000000003</v>
      </c>
      <c r="Y234" s="913">
        <v>10.15625</v>
      </c>
      <c r="Z234" s="871">
        <v>95.076889285714302</v>
      </c>
      <c r="AA234" s="970">
        <v>44.847589285714292</v>
      </c>
    </row>
    <row r="235" spans="1:27" ht="75">
      <c r="A235" s="845">
        <v>4040</v>
      </c>
      <c r="B235" s="846"/>
      <c r="C235" s="846" t="s">
        <v>266</v>
      </c>
      <c r="D235" s="902">
        <v>307</v>
      </c>
      <c r="E235" s="848">
        <v>19500</v>
      </c>
      <c r="F235" s="903">
        <v>142</v>
      </c>
      <c r="G235" s="972">
        <v>46</v>
      </c>
      <c r="H235" s="905">
        <v>39</v>
      </c>
      <c r="I235" s="905">
        <v>58</v>
      </c>
      <c r="J235" s="906">
        <v>50</v>
      </c>
      <c r="K235" s="853" t="s">
        <v>24</v>
      </c>
      <c r="L235" s="854">
        <v>15</v>
      </c>
      <c r="M235" s="914">
        <v>2400</v>
      </c>
      <c r="N235" s="856">
        <v>0.25</v>
      </c>
      <c r="O235" s="857">
        <v>1.25</v>
      </c>
      <c r="P235" s="854">
        <v>39</v>
      </c>
      <c r="Q235" s="839">
        <v>0.05</v>
      </c>
      <c r="R235" s="826">
        <v>4437</v>
      </c>
      <c r="S235" s="858">
        <v>234</v>
      </c>
      <c r="T235" s="859">
        <v>1589.25</v>
      </c>
      <c r="U235" s="919">
        <v>87.083333333333329</v>
      </c>
      <c r="V235" s="905">
        <v>10.15625</v>
      </c>
      <c r="W235" s="851"/>
      <c r="X235" s="919">
        <v>1.4000000000000001</v>
      </c>
      <c r="Y235" s="907">
        <v>10.15625</v>
      </c>
      <c r="Z235" s="861">
        <v>141.63560125000001</v>
      </c>
      <c r="AA235" s="894">
        <v>46.135375000000003</v>
      </c>
    </row>
    <row r="236" spans="1:27" ht="15">
      <c r="A236" s="804"/>
      <c r="B236" s="805"/>
      <c r="C236" s="804"/>
      <c r="D236" s="908"/>
      <c r="E236" s="834"/>
      <c r="F236" s="835"/>
      <c r="G236" s="973"/>
      <c r="H236" s="910"/>
      <c r="I236" s="910"/>
      <c r="J236" s="911"/>
      <c r="K236" s="807"/>
      <c r="L236" s="804"/>
      <c r="M236" s="912"/>
      <c r="N236" s="809" t="s">
        <v>81</v>
      </c>
      <c r="O236" s="870" t="s">
        <v>81</v>
      </c>
      <c r="P236" s="807"/>
      <c r="Q236" s="839"/>
      <c r="R236" s="826" t="s">
        <v>81</v>
      </c>
      <c r="S236" s="811"/>
      <c r="T236" s="840" t="s">
        <v>81</v>
      </c>
      <c r="U236" s="919"/>
      <c r="V236" s="910"/>
      <c r="W236" s="836"/>
      <c r="X236" s="919"/>
      <c r="Y236" s="913" t="s">
        <v>81</v>
      </c>
      <c r="Z236" s="871"/>
      <c r="AA236" s="970"/>
    </row>
    <row r="237" spans="1:27" ht="28.5">
      <c r="A237" s="814">
        <v>4050</v>
      </c>
      <c r="B237" s="815"/>
      <c r="C237" s="816" t="s">
        <v>267</v>
      </c>
      <c r="D237" s="817"/>
      <c r="E237" s="818"/>
      <c r="F237" s="819"/>
      <c r="G237" s="1041"/>
      <c r="H237" s="821"/>
      <c r="I237" s="821"/>
      <c r="J237" s="822"/>
      <c r="K237" s="822"/>
      <c r="L237" s="817"/>
      <c r="M237" s="822"/>
      <c r="N237" s="823" t="s">
        <v>81</v>
      </c>
      <c r="O237" s="874" t="s">
        <v>81</v>
      </c>
      <c r="P237" s="817"/>
      <c r="Q237" s="825"/>
      <c r="R237" s="826" t="s">
        <v>81</v>
      </c>
      <c r="S237" s="827"/>
      <c r="T237" s="828" t="s">
        <v>81</v>
      </c>
      <c r="U237" s="829"/>
      <c r="V237" s="821"/>
      <c r="W237" s="821"/>
      <c r="X237" s="829"/>
      <c r="Y237" s="1042" t="s">
        <v>81</v>
      </c>
      <c r="Z237" s="831"/>
      <c r="AA237" s="832"/>
    </row>
    <row r="238" spans="1:27" ht="15">
      <c r="A238" s="804"/>
      <c r="B238" s="805"/>
      <c r="C238" s="804"/>
      <c r="D238" s="908"/>
      <c r="E238" s="834"/>
      <c r="F238" s="835"/>
      <c r="G238" s="973"/>
      <c r="H238" s="910"/>
      <c r="I238" s="910"/>
      <c r="J238" s="911"/>
      <c r="K238" s="807"/>
      <c r="L238" s="804"/>
      <c r="M238" s="911"/>
      <c r="N238" s="809" t="s">
        <v>81</v>
      </c>
      <c r="O238" s="870" t="s">
        <v>81</v>
      </c>
      <c r="P238" s="807"/>
      <c r="Q238" s="839"/>
      <c r="R238" s="826" t="s">
        <v>81</v>
      </c>
      <c r="S238" s="811"/>
      <c r="T238" s="840" t="s">
        <v>81</v>
      </c>
      <c r="U238" s="919"/>
      <c r="V238" s="910"/>
      <c r="W238" s="836"/>
      <c r="X238" s="919"/>
      <c r="Y238" s="913" t="s">
        <v>81</v>
      </c>
      <c r="Z238" s="871"/>
      <c r="AA238" s="970"/>
    </row>
    <row r="239" spans="1:27" ht="60">
      <c r="A239" s="845">
        <v>4053</v>
      </c>
      <c r="B239" s="846"/>
      <c r="C239" s="846" t="s">
        <v>268</v>
      </c>
      <c r="D239" s="902">
        <v>65</v>
      </c>
      <c r="E239" s="848">
        <v>8900</v>
      </c>
      <c r="F239" s="903">
        <v>59</v>
      </c>
      <c r="G239" s="972">
        <v>90</v>
      </c>
      <c r="H239" s="905">
        <v>77</v>
      </c>
      <c r="I239" s="905">
        <v>113</v>
      </c>
      <c r="J239" s="906">
        <v>15</v>
      </c>
      <c r="K239" s="853" t="s">
        <v>24</v>
      </c>
      <c r="L239" s="854">
        <v>10</v>
      </c>
      <c r="M239" s="906">
        <v>600</v>
      </c>
      <c r="N239" s="856">
        <v>0.25</v>
      </c>
      <c r="O239" s="857">
        <v>1.35</v>
      </c>
      <c r="P239" s="854">
        <v>15</v>
      </c>
      <c r="Q239" s="839">
        <v>0.05</v>
      </c>
      <c r="R239" s="826">
        <v>894</v>
      </c>
      <c r="S239" s="858">
        <v>90</v>
      </c>
      <c r="T239" s="859">
        <v>931.05</v>
      </c>
      <c r="U239" s="919">
        <v>55.35</v>
      </c>
      <c r="V239" s="905">
        <v>20.025000000000002</v>
      </c>
      <c r="W239" s="851"/>
      <c r="X239" s="919">
        <v>1.4000000000000001</v>
      </c>
      <c r="Y239" s="907">
        <v>20.025000000000002</v>
      </c>
      <c r="Z239" s="861">
        <v>58.697925000000005</v>
      </c>
      <c r="AA239" s="894">
        <v>90.304500000000004</v>
      </c>
    </row>
    <row r="240" spans="1:27" ht="60">
      <c r="A240" s="863">
        <v>4054</v>
      </c>
      <c r="B240" s="864"/>
      <c r="C240" s="864" t="s">
        <v>269</v>
      </c>
      <c r="D240" s="908">
        <v>76</v>
      </c>
      <c r="E240" s="834">
        <v>13000</v>
      </c>
      <c r="F240" s="835">
        <v>77</v>
      </c>
      <c r="G240" s="973">
        <v>102</v>
      </c>
      <c r="H240" s="910">
        <v>87</v>
      </c>
      <c r="I240" s="910">
        <v>126</v>
      </c>
      <c r="J240" s="911">
        <v>20</v>
      </c>
      <c r="K240" s="782" t="s">
        <v>24</v>
      </c>
      <c r="L240" s="868">
        <v>10</v>
      </c>
      <c r="M240" s="911">
        <v>700</v>
      </c>
      <c r="N240" s="809">
        <v>0.25</v>
      </c>
      <c r="O240" s="870">
        <v>1.35</v>
      </c>
      <c r="P240" s="868">
        <v>20</v>
      </c>
      <c r="Q240" s="839">
        <v>0.05</v>
      </c>
      <c r="R240" s="826">
        <v>1676.25</v>
      </c>
      <c r="S240" s="811">
        <v>120</v>
      </c>
      <c r="T240" s="840">
        <v>1348.5</v>
      </c>
      <c r="U240" s="919">
        <v>56.178571428571431</v>
      </c>
      <c r="V240" s="910">
        <v>25.071428571428577</v>
      </c>
      <c r="W240" s="836"/>
      <c r="X240" s="919">
        <v>1.4000000000000001</v>
      </c>
      <c r="Y240" s="913">
        <v>25.071428571428577</v>
      </c>
      <c r="Z240" s="871">
        <v>77.327014285714284</v>
      </c>
      <c r="AA240" s="970">
        <v>101.74607142857143</v>
      </c>
    </row>
    <row r="241" spans="1:27" ht="60">
      <c r="A241" s="845">
        <v>4055</v>
      </c>
      <c r="B241" s="846"/>
      <c r="C241" s="846" t="s">
        <v>270</v>
      </c>
      <c r="D241" s="902">
        <v>92</v>
      </c>
      <c r="E241" s="848">
        <v>14000</v>
      </c>
      <c r="F241" s="903">
        <v>74</v>
      </c>
      <c r="G241" s="972">
        <v>81</v>
      </c>
      <c r="H241" s="905">
        <v>68</v>
      </c>
      <c r="I241" s="905">
        <v>102</v>
      </c>
      <c r="J241" s="906">
        <v>25</v>
      </c>
      <c r="K241" s="853" t="s">
        <v>24</v>
      </c>
      <c r="L241" s="854">
        <v>10</v>
      </c>
      <c r="M241" s="906">
        <v>800</v>
      </c>
      <c r="N241" s="856">
        <v>0.25</v>
      </c>
      <c r="O241" s="857">
        <v>0.95</v>
      </c>
      <c r="P241" s="854">
        <v>16</v>
      </c>
      <c r="Q241" s="839">
        <v>2.5000000000000001E-2</v>
      </c>
      <c r="R241" s="826">
        <v>2831</v>
      </c>
      <c r="S241" s="858">
        <v>96</v>
      </c>
      <c r="T241" s="859">
        <v>1419</v>
      </c>
      <c r="U241" s="919">
        <v>71.444444444444443</v>
      </c>
      <c r="V241" s="905">
        <v>16.625</v>
      </c>
      <c r="W241" s="851"/>
      <c r="X241" s="919">
        <v>0.70000000000000007</v>
      </c>
      <c r="Y241" s="907">
        <v>16.625</v>
      </c>
      <c r="Z241" s="861">
        <v>74.265619999999998</v>
      </c>
      <c r="AA241" s="894">
        <v>80.723500000000001</v>
      </c>
    </row>
    <row r="242" spans="1:27" ht="60">
      <c r="A242" s="863">
        <v>4056</v>
      </c>
      <c r="B242" s="864"/>
      <c r="C242" s="864" t="s">
        <v>271</v>
      </c>
      <c r="D242" s="908">
        <v>109</v>
      </c>
      <c r="E242" s="834">
        <v>19500</v>
      </c>
      <c r="F242" s="835">
        <v>103</v>
      </c>
      <c r="G242" s="973">
        <v>95</v>
      </c>
      <c r="H242" s="910">
        <v>80</v>
      </c>
      <c r="I242" s="910">
        <v>119</v>
      </c>
      <c r="J242" s="911">
        <v>30</v>
      </c>
      <c r="K242" s="782" t="s">
        <v>24</v>
      </c>
      <c r="L242" s="868">
        <v>10</v>
      </c>
      <c r="M242" s="912">
        <v>1000</v>
      </c>
      <c r="N242" s="809">
        <v>0.25</v>
      </c>
      <c r="O242" s="870">
        <v>1.05</v>
      </c>
      <c r="P242" s="868">
        <v>21</v>
      </c>
      <c r="Q242" s="839">
        <v>0.05</v>
      </c>
      <c r="R242" s="826">
        <v>2001</v>
      </c>
      <c r="S242" s="811">
        <v>126</v>
      </c>
      <c r="T242" s="840">
        <v>1968.75</v>
      </c>
      <c r="U242" s="919">
        <v>90.84</v>
      </c>
      <c r="V242" s="910">
        <v>20.475000000000001</v>
      </c>
      <c r="W242" s="836"/>
      <c r="X242" s="919">
        <v>1.4000000000000001</v>
      </c>
      <c r="Y242" s="913">
        <v>20.475000000000001</v>
      </c>
      <c r="Z242" s="871">
        <v>103.23390000000001</v>
      </c>
      <c r="AA242" s="970">
        <v>94.710000000000008</v>
      </c>
    </row>
    <row r="243" spans="1:27" ht="60">
      <c r="A243" s="845">
        <v>4057</v>
      </c>
      <c r="B243" s="846"/>
      <c r="C243" s="885" t="s">
        <v>272</v>
      </c>
      <c r="D243" s="902">
        <v>140</v>
      </c>
      <c r="E243" s="848">
        <v>31000</v>
      </c>
      <c r="F243" s="903">
        <v>156</v>
      </c>
      <c r="G243" s="972">
        <v>112</v>
      </c>
      <c r="H243" s="905">
        <v>95</v>
      </c>
      <c r="I243" s="905">
        <v>140</v>
      </c>
      <c r="J243" s="906">
        <v>40</v>
      </c>
      <c r="K243" s="853" t="s">
        <v>24</v>
      </c>
      <c r="L243" s="854">
        <v>10</v>
      </c>
      <c r="M243" s="914">
        <v>1400</v>
      </c>
      <c r="N243" s="856">
        <v>0.25</v>
      </c>
      <c r="O243" s="857">
        <v>1.05</v>
      </c>
      <c r="P243" s="854">
        <v>34</v>
      </c>
      <c r="Q243" s="839">
        <v>3.3300000000000003E-2</v>
      </c>
      <c r="R243" s="826">
        <v>3654</v>
      </c>
      <c r="S243" s="858">
        <v>204</v>
      </c>
      <c r="T243" s="859">
        <v>3133.5</v>
      </c>
      <c r="U243" s="919">
        <v>114.4</v>
      </c>
      <c r="V243" s="905">
        <v>23.25</v>
      </c>
      <c r="W243" s="851"/>
      <c r="X243" s="919">
        <v>0.93240000000000012</v>
      </c>
      <c r="Y243" s="907">
        <v>23.25</v>
      </c>
      <c r="Z243" s="861">
        <v>156.44475000000003</v>
      </c>
      <c r="AA243" s="894">
        <v>111.74625000000002</v>
      </c>
    </row>
    <row r="244" spans="1:27" ht="60">
      <c r="A244" s="863">
        <v>4058</v>
      </c>
      <c r="B244" s="864"/>
      <c r="C244" s="864" t="s">
        <v>273</v>
      </c>
      <c r="D244" s="908">
        <v>92</v>
      </c>
      <c r="E244" s="834">
        <v>17500</v>
      </c>
      <c r="F244" s="835">
        <v>94</v>
      </c>
      <c r="G244" s="973">
        <v>102</v>
      </c>
      <c r="H244" s="910">
        <v>87</v>
      </c>
      <c r="I244" s="910">
        <v>129</v>
      </c>
      <c r="J244" s="911">
        <v>25</v>
      </c>
      <c r="K244" s="782" t="s">
        <v>24</v>
      </c>
      <c r="L244" s="868">
        <v>10</v>
      </c>
      <c r="M244" s="912">
        <v>1200</v>
      </c>
      <c r="N244" s="809">
        <v>0.25</v>
      </c>
      <c r="O244" s="870">
        <v>1.45</v>
      </c>
      <c r="P244" s="868">
        <v>24</v>
      </c>
      <c r="Q244" s="839">
        <v>0.05</v>
      </c>
      <c r="R244" s="826">
        <v>692.85</v>
      </c>
      <c r="S244" s="811">
        <v>144</v>
      </c>
      <c r="T244" s="840">
        <v>1797.75</v>
      </c>
      <c r="U244" s="919">
        <v>37.417999999999999</v>
      </c>
      <c r="V244" s="910">
        <v>21.145833333333332</v>
      </c>
      <c r="W244" s="836"/>
      <c r="X244" s="919">
        <v>1.4000000000000001</v>
      </c>
      <c r="Y244" s="913">
        <v>21.145833333333332</v>
      </c>
      <c r="Z244" s="871">
        <v>94.172503333333339</v>
      </c>
      <c r="AA244" s="970">
        <v>102.36141666666667</v>
      </c>
    </row>
    <row r="245" spans="1:27" ht="60">
      <c r="A245" s="845">
        <v>4059</v>
      </c>
      <c r="B245" s="846"/>
      <c r="C245" s="846" t="s">
        <v>274</v>
      </c>
      <c r="D245" s="902">
        <v>109</v>
      </c>
      <c r="E245" s="848">
        <v>19500</v>
      </c>
      <c r="F245" s="903">
        <v>106</v>
      </c>
      <c r="G245" s="972">
        <v>97</v>
      </c>
      <c r="H245" s="905">
        <v>82</v>
      </c>
      <c r="I245" s="905">
        <v>122</v>
      </c>
      <c r="J245" s="906">
        <v>30</v>
      </c>
      <c r="K245" s="853" t="s">
        <v>24</v>
      </c>
      <c r="L245" s="854">
        <v>10</v>
      </c>
      <c r="M245" s="914">
        <v>1400</v>
      </c>
      <c r="N245" s="856">
        <v>0.25</v>
      </c>
      <c r="O245" s="857">
        <v>1.5</v>
      </c>
      <c r="P245" s="854">
        <v>30</v>
      </c>
      <c r="Q245" s="839">
        <v>0.05</v>
      </c>
      <c r="R245" s="826">
        <v>603.45000000000005</v>
      </c>
      <c r="S245" s="858">
        <v>180</v>
      </c>
      <c r="T245" s="859">
        <v>2022.75</v>
      </c>
      <c r="U245" s="919">
        <v>34.586000000000006</v>
      </c>
      <c r="V245" s="905">
        <v>20.892857142857142</v>
      </c>
      <c r="W245" s="851"/>
      <c r="X245" s="919">
        <v>1.4000000000000001</v>
      </c>
      <c r="Y245" s="907">
        <v>20.892857142857142</v>
      </c>
      <c r="Z245" s="861">
        <v>105.8931107142857</v>
      </c>
      <c r="AA245" s="894">
        <v>97.149642857142851</v>
      </c>
    </row>
    <row r="246" spans="1:27" ht="15">
      <c r="A246" s="804"/>
      <c r="B246" s="805"/>
      <c r="C246" s="804"/>
      <c r="D246" s="908"/>
      <c r="E246" s="834"/>
      <c r="F246" s="835"/>
      <c r="G246" s="973"/>
      <c r="H246" s="910"/>
      <c r="I246" s="910"/>
      <c r="J246" s="911"/>
      <c r="K246" s="807"/>
      <c r="L246" s="804"/>
      <c r="M246" s="912"/>
      <c r="N246" s="809" t="s">
        <v>81</v>
      </c>
      <c r="O246" s="870" t="s">
        <v>81</v>
      </c>
      <c r="P246" s="807"/>
      <c r="Q246" s="839">
        <v>0.05</v>
      </c>
      <c r="R246" s="826">
        <v>931.25</v>
      </c>
      <c r="S246" s="811"/>
      <c r="T246" s="840" t="s">
        <v>81</v>
      </c>
      <c r="U246" s="919">
        <v>32.921428571428571</v>
      </c>
      <c r="V246" s="910"/>
      <c r="W246" s="836"/>
      <c r="X246" s="919">
        <v>1.4000000000000001</v>
      </c>
      <c r="Y246" s="913" t="s">
        <v>81</v>
      </c>
      <c r="Z246" s="871"/>
      <c r="AA246" s="970"/>
    </row>
    <row r="247" spans="1:27" ht="15">
      <c r="A247" s="814">
        <v>4070</v>
      </c>
      <c r="B247" s="815"/>
      <c r="C247" s="816" t="s">
        <v>275</v>
      </c>
      <c r="D247" s="817"/>
      <c r="E247" s="818"/>
      <c r="F247" s="819"/>
      <c r="G247" s="1041"/>
      <c r="H247" s="821"/>
      <c r="I247" s="821"/>
      <c r="J247" s="822"/>
      <c r="K247" s="822"/>
      <c r="L247" s="817"/>
      <c r="M247" s="822"/>
      <c r="N247" s="823" t="s">
        <v>81</v>
      </c>
      <c r="O247" s="874" t="s">
        <v>81</v>
      </c>
      <c r="P247" s="817"/>
      <c r="Q247" s="839">
        <v>3.3300000000000003E-2</v>
      </c>
      <c r="R247" s="826">
        <v>1490</v>
      </c>
      <c r="S247" s="827"/>
      <c r="T247" s="828" t="s">
        <v>81</v>
      </c>
      <c r="U247" s="919">
        <v>36.06</v>
      </c>
      <c r="V247" s="821"/>
      <c r="W247" s="821"/>
      <c r="X247" s="919">
        <v>0.93240000000000012</v>
      </c>
      <c r="Y247" s="1042" t="s">
        <v>81</v>
      </c>
      <c r="Z247" s="831"/>
      <c r="AA247" s="832"/>
    </row>
    <row r="248" spans="1:27" ht="15">
      <c r="A248" s="804"/>
      <c r="B248" s="805"/>
      <c r="C248" s="804"/>
      <c r="D248" s="908"/>
      <c r="E248" s="834"/>
      <c r="F248" s="835"/>
      <c r="G248" s="973"/>
      <c r="H248" s="910"/>
      <c r="I248" s="910"/>
      <c r="J248" s="911"/>
      <c r="K248" s="807"/>
      <c r="L248" s="804"/>
      <c r="M248" s="911"/>
      <c r="N248" s="809" t="s">
        <v>81</v>
      </c>
      <c r="O248" s="870" t="s">
        <v>81</v>
      </c>
      <c r="P248" s="807"/>
      <c r="Q248" s="839"/>
      <c r="R248" s="826" t="s">
        <v>81</v>
      </c>
      <c r="S248" s="811"/>
      <c r="T248" s="840" t="s">
        <v>81</v>
      </c>
      <c r="U248" s="919"/>
      <c r="V248" s="910"/>
      <c r="W248" s="836"/>
      <c r="X248" s="919"/>
      <c r="Y248" s="913" t="s">
        <v>81</v>
      </c>
      <c r="Z248" s="871"/>
      <c r="AA248" s="970"/>
    </row>
    <row r="249" spans="1:27" ht="30">
      <c r="A249" s="863">
        <v>4072</v>
      </c>
      <c r="B249" s="864"/>
      <c r="C249" s="864" t="s">
        <v>276</v>
      </c>
      <c r="D249" s="908">
        <v>184</v>
      </c>
      <c r="E249" s="834">
        <v>5700</v>
      </c>
      <c r="F249" s="835">
        <v>29</v>
      </c>
      <c r="G249" s="973">
        <v>15.5</v>
      </c>
      <c r="H249" s="910">
        <v>13</v>
      </c>
      <c r="I249" s="910">
        <v>20</v>
      </c>
      <c r="J249" s="911">
        <v>35</v>
      </c>
      <c r="K249" s="782" t="s">
        <v>24</v>
      </c>
      <c r="L249" s="868">
        <v>20</v>
      </c>
      <c r="M249" s="912">
        <v>3000</v>
      </c>
      <c r="N249" s="809">
        <v>0.25</v>
      </c>
      <c r="O249" s="870">
        <v>1.2</v>
      </c>
      <c r="P249" s="868">
        <v>16</v>
      </c>
      <c r="Q249" s="825"/>
      <c r="R249" s="826" t="s">
        <v>81</v>
      </c>
      <c r="S249" s="811">
        <v>96</v>
      </c>
      <c r="T249" s="840">
        <v>420.9</v>
      </c>
      <c r="U249" s="829"/>
      <c r="V249" s="910">
        <v>2.2799999999999998</v>
      </c>
      <c r="W249" s="836"/>
      <c r="X249" s="829"/>
      <c r="Y249" s="913">
        <v>2.2799999999999998</v>
      </c>
      <c r="Z249" s="871">
        <v>28.954765714285713</v>
      </c>
      <c r="AA249" s="970">
        <v>15.736285714285714</v>
      </c>
    </row>
    <row r="250" spans="1:27" ht="30">
      <c r="A250" s="845">
        <v>4073</v>
      </c>
      <c r="B250" s="846"/>
      <c r="C250" s="846" t="s">
        <v>277</v>
      </c>
      <c r="D250" s="902">
        <v>303</v>
      </c>
      <c r="E250" s="848">
        <v>14000</v>
      </c>
      <c r="F250" s="903">
        <v>84</v>
      </c>
      <c r="G250" s="972">
        <v>28</v>
      </c>
      <c r="H250" s="905">
        <v>23</v>
      </c>
      <c r="I250" s="905">
        <v>36</v>
      </c>
      <c r="J250" s="906">
        <v>50</v>
      </c>
      <c r="K250" s="853" t="s">
        <v>24</v>
      </c>
      <c r="L250" s="854">
        <v>20</v>
      </c>
      <c r="M250" s="914">
        <v>5000</v>
      </c>
      <c r="N250" s="856">
        <v>0.25</v>
      </c>
      <c r="O250" s="857">
        <v>0.75</v>
      </c>
      <c r="P250" s="854">
        <v>59</v>
      </c>
      <c r="Q250" s="839"/>
      <c r="R250" s="826" t="s">
        <v>81</v>
      </c>
      <c r="S250" s="858">
        <v>354</v>
      </c>
      <c r="T250" s="859">
        <v>1152</v>
      </c>
      <c r="U250" s="919"/>
      <c r="V250" s="905">
        <v>2.0999999999999996</v>
      </c>
      <c r="W250" s="851"/>
      <c r="X250" s="919"/>
      <c r="Y250" s="907">
        <v>2.0999999999999996</v>
      </c>
      <c r="Z250" s="861">
        <v>83.791620000000009</v>
      </c>
      <c r="AA250" s="894">
        <v>27.654000000000003</v>
      </c>
    </row>
    <row r="251" spans="1:27" ht="75">
      <c r="A251" s="863">
        <v>4074</v>
      </c>
      <c r="B251" s="864"/>
      <c r="C251" s="864" t="s">
        <v>278</v>
      </c>
      <c r="D251" s="908">
        <v>156</v>
      </c>
      <c r="E251" s="834">
        <v>4700</v>
      </c>
      <c r="F251" s="835">
        <v>36</v>
      </c>
      <c r="G251" s="973">
        <v>23</v>
      </c>
      <c r="H251" s="910">
        <v>19</v>
      </c>
      <c r="I251" s="910">
        <v>29</v>
      </c>
      <c r="J251" s="911">
        <v>20</v>
      </c>
      <c r="K251" s="782" t="s">
        <v>24</v>
      </c>
      <c r="L251" s="868">
        <v>20</v>
      </c>
      <c r="M251" s="912">
        <v>1500</v>
      </c>
      <c r="N251" s="809">
        <v>0.25</v>
      </c>
      <c r="O251" s="870">
        <v>0.9</v>
      </c>
      <c r="P251" s="868">
        <v>15</v>
      </c>
      <c r="Q251" s="839">
        <v>0.1</v>
      </c>
      <c r="R251" s="826">
        <v>845.75</v>
      </c>
      <c r="S251" s="811">
        <v>90</v>
      </c>
      <c r="T251" s="840">
        <v>357.9</v>
      </c>
      <c r="U251" s="919">
        <v>64.516666666666666</v>
      </c>
      <c r="V251" s="910">
        <v>2.82</v>
      </c>
      <c r="W251" s="836"/>
      <c r="X251" s="919">
        <v>2.8000000000000003</v>
      </c>
      <c r="Y251" s="913">
        <v>2.82</v>
      </c>
      <c r="Z251" s="871">
        <v>35.546939999999999</v>
      </c>
      <c r="AA251" s="970">
        <v>22.7865</v>
      </c>
    </row>
    <row r="252" spans="1:27" ht="60">
      <c r="A252" s="845">
        <v>4075</v>
      </c>
      <c r="B252" s="846"/>
      <c r="C252" s="846" t="s">
        <v>279</v>
      </c>
      <c r="D252" s="902">
        <v>184</v>
      </c>
      <c r="E252" s="848">
        <v>5300</v>
      </c>
      <c r="F252" s="903">
        <v>38</v>
      </c>
      <c r="G252" s="972">
        <v>21</v>
      </c>
      <c r="H252" s="905">
        <v>17</v>
      </c>
      <c r="I252" s="905">
        <v>26</v>
      </c>
      <c r="J252" s="906">
        <v>25</v>
      </c>
      <c r="K252" s="853" t="s">
        <v>24</v>
      </c>
      <c r="L252" s="854">
        <v>20</v>
      </c>
      <c r="M252" s="914">
        <v>1800</v>
      </c>
      <c r="N252" s="856">
        <v>0.25</v>
      </c>
      <c r="O252" s="857">
        <v>0.95</v>
      </c>
      <c r="P252" s="854">
        <v>16</v>
      </c>
      <c r="Q252" s="839">
        <v>0.1</v>
      </c>
      <c r="R252" s="826">
        <v>1243.75</v>
      </c>
      <c r="S252" s="858">
        <v>96</v>
      </c>
      <c r="T252" s="859">
        <v>398.1</v>
      </c>
      <c r="U252" s="919">
        <v>70.4375</v>
      </c>
      <c r="V252" s="905">
        <v>2.7972222222222225</v>
      </c>
      <c r="W252" s="851"/>
      <c r="X252" s="919">
        <v>2.8000000000000003</v>
      </c>
      <c r="Y252" s="907">
        <v>2.7972222222222225</v>
      </c>
      <c r="Z252" s="861">
        <v>37.891753777777787</v>
      </c>
      <c r="AA252" s="894">
        <v>20.593344444444448</v>
      </c>
    </row>
    <row r="253" spans="1:27" ht="45">
      <c r="A253" s="863">
        <v>4076</v>
      </c>
      <c r="B253" s="864"/>
      <c r="C253" s="864" t="s">
        <v>280</v>
      </c>
      <c r="D253" s="908">
        <v>365</v>
      </c>
      <c r="E253" s="834">
        <v>15500</v>
      </c>
      <c r="F253" s="835">
        <v>107</v>
      </c>
      <c r="G253" s="973">
        <v>29</v>
      </c>
      <c r="H253" s="910">
        <v>24</v>
      </c>
      <c r="I253" s="910">
        <v>38</v>
      </c>
      <c r="J253" s="911">
        <v>50</v>
      </c>
      <c r="K253" s="782" t="s">
        <v>24</v>
      </c>
      <c r="L253" s="868">
        <v>20</v>
      </c>
      <c r="M253" s="912">
        <v>3600</v>
      </c>
      <c r="N253" s="809">
        <v>0.25</v>
      </c>
      <c r="O253" s="870">
        <v>0.75</v>
      </c>
      <c r="P253" s="868">
        <v>47</v>
      </c>
      <c r="Q253" s="839">
        <v>0.1</v>
      </c>
      <c r="R253" s="826">
        <v>1243.75</v>
      </c>
      <c r="S253" s="811">
        <v>282</v>
      </c>
      <c r="T253" s="840">
        <v>1165.5</v>
      </c>
      <c r="U253" s="919">
        <v>55.23</v>
      </c>
      <c r="V253" s="910">
        <v>3.2291666666666665</v>
      </c>
      <c r="W253" s="836"/>
      <c r="X253" s="919">
        <v>2.8000000000000003</v>
      </c>
      <c r="Y253" s="913">
        <v>3.2291666666666665</v>
      </c>
      <c r="Z253" s="871">
        <v>106.55475416666667</v>
      </c>
      <c r="AA253" s="970">
        <v>29.193083333333334</v>
      </c>
    </row>
    <row r="254" spans="1:27" ht="45">
      <c r="A254" s="845">
        <v>4077</v>
      </c>
      <c r="B254" s="846"/>
      <c r="C254" s="846" t="s">
        <v>281</v>
      </c>
      <c r="D254" s="902">
        <v>492</v>
      </c>
      <c r="E254" s="848">
        <v>23000</v>
      </c>
      <c r="F254" s="903">
        <v>154</v>
      </c>
      <c r="G254" s="972">
        <v>31</v>
      </c>
      <c r="H254" s="905">
        <v>26</v>
      </c>
      <c r="I254" s="905">
        <v>40</v>
      </c>
      <c r="J254" s="906">
        <v>65</v>
      </c>
      <c r="K254" s="853" t="s">
        <v>24</v>
      </c>
      <c r="L254" s="854">
        <v>20</v>
      </c>
      <c r="M254" s="914">
        <v>4800</v>
      </c>
      <c r="N254" s="856">
        <v>0.25</v>
      </c>
      <c r="O254" s="857">
        <v>0.7</v>
      </c>
      <c r="P254" s="854">
        <v>53</v>
      </c>
      <c r="Q254" s="839">
        <v>0.1</v>
      </c>
      <c r="R254" s="826">
        <v>1691.5</v>
      </c>
      <c r="S254" s="858">
        <v>318</v>
      </c>
      <c r="T254" s="859">
        <v>1629</v>
      </c>
      <c r="U254" s="919">
        <v>62.416666666666664</v>
      </c>
      <c r="V254" s="905">
        <v>3.3541666666666665</v>
      </c>
      <c r="W254" s="851"/>
      <c r="X254" s="919">
        <v>2.8000000000000003</v>
      </c>
      <c r="Y254" s="907">
        <v>3.3541666666666665</v>
      </c>
      <c r="Z254" s="861">
        <v>153.78579615384618</v>
      </c>
      <c r="AA254" s="894">
        <v>31.257275641025643</v>
      </c>
    </row>
    <row r="255" spans="1:27" ht="15">
      <c r="A255" s="804"/>
      <c r="B255" s="805"/>
      <c r="C255" s="804"/>
      <c r="D255" s="908"/>
      <c r="E255" s="834"/>
      <c r="F255" s="835"/>
      <c r="G255" s="973"/>
      <c r="H255" s="910"/>
      <c r="I255" s="910"/>
      <c r="J255" s="911"/>
      <c r="K255" s="807"/>
      <c r="L255" s="804"/>
      <c r="M255" s="912"/>
      <c r="N255" s="809" t="s">
        <v>81</v>
      </c>
      <c r="O255" s="870" t="s">
        <v>81</v>
      </c>
      <c r="P255" s="807"/>
      <c r="Q255" s="839">
        <v>0.1</v>
      </c>
      <c r="R255" s="826">
        <v>2985</v>
      </c>
      <c r="S255" s="811"/>
      <c r="T255" s="840" t="s">
        <v>81</v>
      </c>
      <c r="U255" s="919">
        <v>82.075000000000003</v>
      </c>
      <c r="V255" s="910"/>
      <c r="W255" s="836"/>
      <c r="X255" s="919">
        <v>2.8000000000000003</v>
      </c>
      <c r="Y255" s="913" t="s">
        <v>81</v>
      </c>
      <c r="Z255" s="871"/>
      <c r="AA255" s="970"/>
    </row>
    <row r="256" spans="1:27" ht="57">
      <c r="A256" s="814">
        <v>4090</v>
      </c>
      <c r="B256" s="815"/>
      <c r="C256" s="816" t="s">
        <v>282</v>
      </c>
      <c r="D256" s="817"/>
      <c r="E256" s="818"/>
      <c r="F256" s="819"/>
      <c r="G256" s="1041"/>
      <c r="H256" s="821"/>
      <c r="I256" s="821"/>
      <c r="J256" s="822"/>
      <c r="K256" s="822"/>
      <c r="L256" s="817"/>
      <c r="M256" s="822"/>
      <c r="N256" s="823" t="s">
        <v>81</v>
      </c>
      <c r="O256" s="874" t="s">
        <v>81</v>
      </c>
      <c r="P256" s="817"/>
      <c r="Q256" s="839">
        <v>0.1</v>
      </c>
      <c r="R256" s="826">
        <v>1542.25</v>
      </c>
      <c r="S256" s="827"/>
      <c r="T256" s="828" t="s">
        <v>81</v>
      </c>
      <c r="U256" s="919">
        <v>69.650000000000006</v>
      </c>
      <c r="V256" s="821"/>
      <c r="W256" s="821"/>
      <c r="X256" s="919">
        <v>2.8000000000000003</v>
      </c>
      <c r="Y256" s="1042" t="s">
        <v>81</v>
      </c>
      <c r="Z256" s="831"/>
      <c r="AA256" s="832"/>
    </row>
    <row r="257" spans="1:27" ht="15">
      <c r="A257" s="804"/>
      <c r="B257" s="805"/>
      <c r="C257" s="804"/>
      <c r="D257" s="908"/>
      <c r="E257" s="834"/>
      <c r="F257" s="835"/>
      <c r="G257" s="973"/>
      <c r="H257" s="910"/>
      <c r="I257" s="910"/>
      <c r="J257" s="911"/>
      <c r="K257" s="807"/>
      <c r="L257" s="804"/>
      <c r="M257" s="912"/>
      <c r="N257" s="809" t="s">
        <v>81</v>
      </c>
      <c r="O257" s="870" t="s">
        <v>81</v>
      </c>
      <c r="P257" s="807"/>
      <c r="Q257" s="839">
        <v>0.1</v>
      </c>
      <c r="R257" s="826">
        <v>1791</v>
      </c>
      <c r="S257" s="811"/>
      <c r="T257" s="840" t="s">
        <v>81</v>
      </c>
      <c r="U257" s="919">
        <v>67.900000000000006</v>
      </c>
      <c r="V257" s="910"/>
      <c r="W257" s="836"/>
      <c r="X257" s="919">
        <v>2.8000000000000003</v>
      </c>
      <c r="Y257" s="913" t="s">
        <v>81</v>
      </c>
      <c r="Z257" s="871"/>
      <c r="AA257" s="970"/>
    </row>
    <row r="258" spans="1:27" ht="45">
      <c r="A258" s="863">
        <v>4092</v>
      </c>
      <c r="B258" s="864"/>
      <c r="C258" s="864" t="s">
        <v>283</v>
      </c>
      <c r="D258" s="908"/>
      <c r="E258" s="834">
        <v>3400</v>
      </c>
      <c r="F258" s="835"/>
      <c r="G258" s="973">
        <v>15.5</v>
      </c>
      <c r="H258" s="910">
        <v>13</v>
      </c>
      <c r="I258" s="910">
        <v>20</v>
      </c>
      <c r="J258" s="911">
        <v>25</v>
      </c>
      <c r="K258" s="782" t="s">
        <v>24</v>
      </c>
      <c r="L258" s="868">
        <v>12</v>
      </c>
      <c r="M258" s="912">
        <v>1200</v>
      </c>
      <c r="N258" s="809">
        <v>0.25</v>
      </c>
      <c r="O258" s="870">
        <v>1</v>
      </c>
      <c r="P258" s="868">
        <v>0.5</v>
      </c>
      <c r="Q258" s="839"/>
      <c r="R258" s="826" t="s">
        <v>81</v>
      </c>
      <c r="S258" s="811">
        <v>3</v>
      </c>
      <c r="T258" s="840">
        <v>281.8</v>
      </c>
      <c r="U258" s="919"/>
      <c r="V258" s="910">
        <v>2.8333333333333335</v>
      </c>
      <c r="W258" s="836"/>
      <c r="X258" s="919"/>
      <c r="Y258" s="913">
        <v>2.8333333333333335</v>
      </c>
      <c r="Z258" s="871"/>
      <c r="AA258" s="970">
        <v>15.515866666666669</v>
      </c>
    </row>
    <row r="259" spans="1:27" ht="30">
      <c r="A259" s="845">
        <v>4093</v>
      </c>
      <c r="B259" s="846"/>
      <c r="C259" s="846" t="s">
        <v>284</v>
      </c>
      <c r="D259" s="902"/>
      <c r="E259" s="848">
        <v>6600</v>
      </c>
      <c r="F259" s="903"/>
      <c r="G259" s="972">
        <v>29</v>
      </c>
      <c r="H259" s="905">
        <v>25</v>
      </c>
      <c r="I259" s="905">
        <v>36</v>
      </c>
      <c r="J259" s="906">
        <v>30</v>
      </c>
      <c r="K259" s="853" t="s">
        <v>24</v>
      </c>
      <c r="L259" s="854">
        <v>15</v>
      </c>
      <c r="M259" s="906">
        <v>900</v>
      </c>
      <c r="N259" s="856">
        <v>0.25</v>
      </c>
      <c r="O259" s="857">
        <v>1.1499999999999999</v>
      </c>
      <c r="P259" s="854">
        <v>13</v>
      </c>
      <c r="Q259" s="825"/>
      <c r="R259" s="826" t="s">
        <v>81</v>
      </c>
      <c r="S259" s="858">
        <v>78</v>
      </c>
      <c r="T259" s="859">
        <v>536.70000000000005</v>
      </c>
      <c r="U259" s="829"/>
      <c r="V259" s="905">
        <v>8.4333333333333318</v>
      </c>
      <c r="W259" s="851"/>
      <c r="X259" s="829"/>
      <c r="Y259" s="907">
        <v>8.4333333333333318</v>
      </c>
      <c r="Z259" s="861"/>
      <c r="AA259" s="894">
        <v>28.955666666666666</v>
      </c>
    </row>
    <row r="260" spans="1:27" ht="60">
      <c r="A260" s="863">
        <v>4101</v>
      </c>
      <c r="B260" s="864"/>
      <c r="C260" s="864" t="s">
        <v>1072</v>
      </c>
      <c r="D260" s="908">
        <v>100</v>
      </c>
      <c r="E260" s="834">
        <v>32000</v>
      </c>
      <c r="F260" s="835">
        <v>76</v>
      </c>
      <c r="G260" s="973">
        <v>76</v>
      </c>
      <c r="H260" s="910">
        <v>64</v>
      </c>
      <c r="I260" s="910">
        <v>97</v>
      </c>
      <c r="J260" s="911">
        <v>50</v>
      </c>
      <c r="K260" s="782" t="s">
        <v>24</v>
      </c>
      <c r="L260" s="868">
        <v>12</v>
      </c>
      <c r="M260" s="912">
        <v>2200</v>
      </c>
      <c r="N260" s="809">
        <v>0.25</v>
      </c>
      <c r="O260" s="870">
        <v>0.85</v>
      </c>
      <c r="P260" s="868">
        <v>38</v>
      </c>
      <c r="Q260" s="839"/>
      <c r="R260" s="826" t="s">
        <v>81</v>
      </c>
      <c r="S260" s="811">
        <v>228</v>
      </c>
      <c r="T260" s="840">
        <v>2852</v>
      </c>
      <c r="U260" s="919"/>
      <c r="V260" s="910">
        <v>12.363636363636363</v>
      </c>
      <c r="W260" s="836"/>
      <c r="X260" s="919"/>
      <c r="Y260" s="913">
        <v>12.363636363636363</v>
      </c>
      <c r="Z260" s="871">
        <v>76.344000000000008</v>
      </c>
      <c r="AA260" s="970">
        <v>76.344000000000008</v>
      </c>
    </row>
    <row r="261" spans="1:27" ht="60">
      <c r="A261" s="845">
        <v>4102</v>
      </c>
      <c r="B261" s="846"/>
      <c r="C261" s="846" t="s">
        <v>289</v>
      </c>
      <c r="D261" s="902">
        <v>50</v>
      </c>
      <c r="E261" s="848">
        <v>35000</v>
      </c>
      <c r="F261" s="903">
        <v>52</v>
      </c>
      <c r="G261" s="972">
        <v>103</v>
      </c>
      <c r="H261" s="905">
        <v>91</v>
      </c>
      <c r="I261" s="905">
        <v>124</v>
      </c>
      <c r="J261" s="906">
        <v>60</v>
      </c>
      <c r="K261" s="853" t="s">
        <v>24</v>
      </c>
      <c r="L261" s="854">
        <v>12</v>
      </c>
      <c r="M261" s="906">
        <v>1000</v>
      </c>
      <c r="N261" s="856">
        <v>0.1</v>
      </c>
      <c r="O261" s="857">
        <v>1.05</v>
      </c>
      <c r="P261" s="854">
        <v>27</v>
      </c>
      <c r="Q261" s="839">
        <v>0.05</v>
      </c>
      <c r="R261" s="826">
        <v>254.2</v>
      </c>
      <c r="S261" s="858">
        <v>162</v>
      </c>
      <c r="T261" s="859">
        <v>3417</v>
      </c>
      <c r="U261" s="919">
        <v>12.246666666666666</v>
      </c>
      <c r="V261" s="905">
        <v>36.75</v>
      </c>
      <c r="W261" s="851"/>
      <c r="X261" s="919">
        <v>1.4000000000000001</v>
      </c>
      <c r="Y261" s="907">
        <v>36.75</v>
      </c>
      <c r="Z261" s="861">
        <v>51.534999999999997</v>
      </c>
      <c r="AA261" s="894">
        <v>103.07000000000001</v>
      </c>
    </row>
    <row r="262" spans="1:27" ht="15">
      <c r="A262" s="863"/>
      <c r="B262" s="864"/>
      <c r="C262" s="864"/>
      <c r="D262" s="908"/>
      <c r="E262" s="834"/>
      <c r="F262" s="835"/>
      <c r="G262" s="968"/>
      <c r="H262" s="910"/>
      <c r="I262" s="910"/>
      <c r="J262" s="911"/>
      <c r="K262" s="782"/>
      <c r="L262" s="868"/>
      <c r="M262" s="911"/>
      <c r="N262" s="809" t="s">
        <v>81</v>
      </c>
      <c r="O262" s="870" t="s">
        <v>81</v>
      </c>
      <c r="P262" s="868"/>
      <c r="Q262" s="839">
        <v>0.05</v>
      </c>
      <c r="R262" s="826">
        <v>291.39999999999998</v>
      </c>
      <c r="S262" s="811"/>
      <c r="T262" s="840" t="s">
        <v>81</v>
      </c>
      <c r="U262" s="919">
        <v>11.794285714285714</v>
      </c>
      <c r="V262" s="910"/>
      <c r="W262" s="836"/>
      <c r="X262" s="919">
        <v>1.4000000000000001</v>
      </c>
      <c r="Y262" s="913" t="s">
        <v>81</v>
      </c>
      <c r="Z262" s="881"/>
      <c r="AA262" s="1043"/>
    </row>
    <row r="263" spans="1:27" ht="57">
      <c r="A263" s="943"/>
      <c r="B263" s="944"/>
      <c r="C263" s="945" t="s">
        <v>290</v>
      </c>
      <c r="D263" s="1044"/>
      <c r="E263" s="947"/>
      <c r="F263" s="948"/>
      <c r="G263" s="1045"/>
      <c r="H263" s="1046"/>
      <c r="I263" s="1046"/>
      <c r="J263" s="1047"/>
      <c r="K263" s="952"/>
      <c r="L263" s="953"/>
      <c r="M263" s="1047"/>
      <c r="N263" s="954" t="s">
        <v>81</v>
      </c>
      <c r="O263" s="955" t="s">
        <v>81</v>
      </c>
      <c r="P263" s="953"/>
      <c r="Q263" s="839">
        <v>2.5000000000000001E-2</v>
      </c>
      <c r="R263" s="826">
        <v>682</v>
      </c>
      <c r="S263" s="956"/>
      <c r="T263" s="957" t="s">
        <v>81</v>
      </c>
      <c r="U263" s="919">
        <v>22.34</v>
      </c>
      <c r="V263" s="1046"/>
      <c r="W263" s="950"/>
      <c r="X263" s="919">
        <v>0.70000000000000007</v>
      </c>
      <c r="Y263" s="1048" t="s">
        <v>81</v>
      </c>
      <c r="Z263" s="959"/>
      <c r="AA263" s="1049"/>
    </row>
    <row r="264" spans="1:27" ht="15">
      <c r="A264" s="804"/>
      <c r="B264" s="805"/>
      <c r="C264" s="804"/>
      <c r="D264" s="908"/>
      <c r="E264" s="834"/>
      <c r="F264" s="835"/>
      <c r="G264" s="968"/>
      <c r="H264" s="910"/>
      <c r="I264" s="910"/>
      <c r="J264" s="911"/>
      <c r="K264" s="807"/>
      <c r="L264" s="804"/>
      <c r="M264" s="911"/>
      <c r="N264" s="809" t="s">
        <v>81</v>
      </c>
      <c r="O264" s="870" t="s">
        <v>81</v>
      </c>
      <c r="P264" s="807"/>
      <c r="Q264" s="839">
        <v>0.05</v>
      </c>
      <c r="R264" s="826">
        <v>254.2</v>
      </c>
      <c r="S264" s="811"/>
      <c r="T264" s="840" t="s">
        <v>81</v>
      </c>
      <c r="U264" s="919">
        <v>18.369999999999997</v>
      </c>
      <c r="V264" s="910"/>
      <c r="W264" s="836"/>
      <c r="X264" s="919">
        <v>1.4000000000000001</v>
      </c>
      <c r="Y264" s="913" t="s">
        <v>81</v>
      </c>
      <c r="Z264" s="871"/>
      <c r="AA264" s="970"/>
    </row>
    <row r="265" spans="1:27" ht="57">
      <c r="A265" s="814">
        <v>5000</v>
      </c>
      <c r="B265" s="815"/>
      <c r="C265" s="816" t="s">
        <v>291</v>
      </c>
      <c r="D265" s="817"/>
      <c r="E265" s="818"/>
      <c r="F265" s="819"/>
      <c r="G265" s="820"/>
      <c r="H265" s="821"/>
      <c r="I265" s="821"/>
      <c r="J265" s="822"/>
      <c r="K265" s="822"/>
      <c r="L265" s="817"/>
      <c r="M265" s="822"/>
      <c r="N265" s="823" t="s">
        <v>81</v>
      </c>
      <c r="O265" s="874" t="s">
        <v>81</v>
      </c>
      <c r="P265" s="817"/>
      <c r="Q265" s="839">
        <v>0.05</v>
      </c>
      <c r="R265" s="826">
        <v>297.60000000000002</v>
      </c>
      <c r="S265" s="827"/>
      <c r="T265" s="828" t="s">
        <v>81</v>
      </c>
      <c r="U265" s="919">
        <v>16.768000000000001</v>
      </c>
      <c r="V265" s="821"/>
      <c r="W265" s="821"/>
      <c r="X265" s="919">
        <v>1.4000000000000001</v>
      </c>
      <c r="Y265" s="1042" t="s">
        <v>81</v>
      </c>
      <c r="Z265" s="831"/>
      <c r="AA265" s="832"/>
    </row>
    <row r="266" spans="1:27" ht="15">
      <c r="A266" s="804"/>
      <c r="B266" s="805"/>
      <c r="C266" s="804"/>
      <c r="D266" s="908"/>
      <c r="E266" s="834"/>
      <c r="F266" s="835"/>
      <c r="G266" s="968"/>
      <c r="H266" s="910"/>
      <c r="I266" s="910"/>
      <c r="J266" s="911"/>
      <c r="K266" s="807"/>
      <c r="L266" s="804"/>
      <c r="M266" s="911"/>
      <c r="N266" s="809" t="s">
        <v>81</v>
      </c>
      <c r="O266" s="870" t="s">
        <v>81</v>
      </c>
      <c r="P266" s="807"/>
      <c r="Q266" s="839">
        <v>2.5000000000000001E-2</v>
      </c>
      <c r="R266" s="826">
        <v>961</v>
      </c>
      <c r="S266" s="811"/>
      <c r="T266" s="840" t="s">
        <v>81</v>
      </c>
      <c r="U266" s="919">
        <v>26.42</v>
      </c>
      <c r="V266" s="910"/>
      <c r="W266" s="836"/>
      <c r="X266" s="919">
        <v>0.70000000000000007</v>
      </c>
      <c r="Y266" s="913" t="s">
        <v>81</v>
      </c>
      <c r="Z266" s="871"/>
      <c r="AA266" s="970"/>
    </row>
    <row r="267" spans="1:27" ht="75">
      <c r="A267" s="1050">
        <v>5001</v>
      </c>
      <c r="B267" s="846"/>
      <c r="C267" s="846" t="s">
        <v>292</v>
      </c>
      <c r="D267" s="902">
        <v>140</v>
      </c>
      <c r="E267" s="848">
        <v>13000</v>
      </c>
      <c r="F267" s="903">
        <v>66</v>
      </c>
      <c r="G267" s="972">
        <v>47</v>
      </c>
      <c r="H267" s="905">
        <v>40</v>
      </c>
      <c r="I267" s="905">
        <v>60</v>
      </c>
      <c r="J267" s="906">
        <v>30</v>
      </c>
      <c r="K267" s="853" t="s">
        <v>24</v>
      </c>
      <c r="L267" s="854">
        <v>15</v>
      </c>
      <c r="M267" s="906">
        <v>900</v>
      </c>
      <c r="N267" s="856">
        <v>0.25</v>
      </c>
      <c r="O267" s="857">
        <v>0.6</v>
      </c>
      <c r="P267" s="854">
        <v>20</v>
      </c>
      <c r="Q267" s="839">
        <v>2.5000000000000001E-2</v>
      </c>
      <c r="R267" s="826">
        <v>1550</v>
      </c>
      <c r="S267" s="858">
        <v>120</v>
      </c>
      <c r="T267" s="859">
        <v>1023.5</v>
      </c>
      <c r="U267" s="919">
        <v>30.323076923076922</v>
      </c>
      <c r="V267" s="905">
        <v>8.6666666666666661</v>
      </c>
      <c r="W267" s="851"/>
      <c r="X267" s="919">
        <v>0.70000000000000007</v>
      </c>
      <c r="Y267" s="907">
        <v>8.6666666666666661</v>
      </c>
      <c r="Z267" s="861">
        <v>65.886333333333326</v>
      </c>
      <c r="AA267" s="894">
        <v>47.061666666666667</v>
      </c>
    </row>
    <row r="268" spans="1:27" ht="60">
      <c r="A268" s="863">
        <v>5002</v>
      </c>
      <c r="B268" s="864"/>
      <c r="C268" s="864" t="s">
        <v>293</v>
      </c>
      <c r="D268" s="908">
        <v>164</v>
      </c>
      <c r="E268" s="834">
        <v>14500</v>
      </c>
      <c r="F268" s="835">
        <v>76</v>
      </c>
      <c r="G268" s="973">
        <v>46</v>
      </c>
      <c r="H268" s="910">
        <v>39</v>
      </c>
      <c r="I268" s="910">
        <v>58</v>
      </c>
      <c r="J268" s="911">
        <v>35</v>
      </c>
      <c r="K268" s="782" t="s">
        <v>24</v>
      </c>
      <c r="L268" s="868">
        <v>15</v>
      </c>
      <c r="M268" s="912">
        <v>1000</v>
      </c>
      <c r="N268" s="809">
        <v>0.25</v>
      </c>
      <c r="O268" s="870">
        <v>0.65</v>
      </c>
      <c r="P268" s="868">
        <v>23</v>
      </c>
      <c r="Q268" s="839"/>
      <c r="R268" s="826" t="s">
        <v>81</v>
      </c>
      <c r="S268" s="811">
        <v>138</v>
      </c>
      <c r="T268" s="840">
        <v>1145.75</v>
      </c>
      <c r="U268" s="919"/>
      <c r="V268" s="910">
        <v>9.4250000000000007</v>
      </c>
      <c r="W268" s="836"/>
      <c r="X268" s="919"/>
      <c r="Y268" s="913">
        <v>9.4250000000000007</v>
      </c>
      <c r="Z268" s="871">
        <v>76.05792857142859</v>
      </c>
      <c r="AA268" s="970">
        <v>46.376785714285724</v>
      </c>
    </row>
    <row r="269" spans="1:27" ht="60">
      <c r="A269" s="845">
        <v>5004</v>
      </c>
      <c r="B269" s="846"/>
      <c r="C269" s="846" t="s">
        <v>294</v>
      </c>
      <c r="D269" s="902">
        <v>160</v>
      </c>
      <c r="E269" s="848">
        <v>27000</v>
      </c>
      <c r="F269" s="903">
        <v>87</v>
      </c>
      <c r="G269" s="972">
        <v>54</v>
      </c>
      <c r="H269" s="905">
        <v>45</v>
      </c>
      <c r="I269" s="905">
        <v>70</v>
      </c>
      <c r="J269" s="906">
        <v>50</v>
      </c>
      <c r="K269" s="853" t="s">
        <v>24</v>
      </c>
      <c r="L269" s="854">
        <v>15</v>
      </c>
      <c r="M269" s="914">
        <v>2200</v>
      </c>
      <c r="N269" s="856">
        <v>0.25</v>
      </c>
      <c r="O269" s="857">
        <v>0.6</v>
      </c>
      <c r="P269" s="854">
        <v>38</v>
      </c>
      <c r="Q269" s="825"/>
      <c r="R269" s="826" t="s">
        <v>81</v>
      </c>
      <c r="S269" s="858">
        <v>228</v>
      </c>
      <c r="T269" s="859">
        <v>2104.5</v>
      </c>
      <c r="U269" s="829"/>
      <c r="V269" s="905">
        <v>7.3636363636363633</v>
      </c>
      <c r="W269" s="851"/>
      <c r="X269" s="829"/>
      <c r="Y269" s="907">
        <v>7.3636363636363633</v>
      </c>
      <c r="Z269" s="861">
        <v>87.038399999999996</v>
      </c>
      <c r="AA269" s="894">
        <v>54.399000000000001</v>
      </c>
    </row>
    <row r="270" spans="1:27" ht="60">
      <c r="A270" s="863">
        <v>5006</v>
      </c>
      <c r="B270" s="864"/>
      <c r="C270" s="864" t="s">
        <v>295</v>
      </c>
      <c r="D270" s="908">
        <v>220</v>
      </c>
      <c r="E270" s="834">
        <v>38000</v>
      </c>
      <c r="F270" s="835">
        <v>131</v>
      </c>
      <c r="G270" s="973">
        <v>59</v>
      </c>
      <c r="H270" s="910">
        <v>50</v>
      </c>
      <c r="I270" s="910">
        <v>76</v>
      </c>
      <c r="J270" s="911">
        <v>65</v>
      </c>
      <c r="K270" s="782" t="s">
        <v>24</v>
      </c>
      <c r="L270" s="868">
        <v>15</v>
      </c>
      <c r="M270" s="912">
        <v>2800</v>
      </c>
      <c r="N270" s="809">
        <v>0.25</v>
      </c>
      <c r="O270" s="870">
        <v>0.65</v>
      </c>
      <c r="P270" s="868">
        <v>50</v>
      </c>
      <c r="Q270" s="839"/>
      <c r="R270" s="826" t="s">
        <v>81</v>
      </c>
      <c r="S270" s="811">
        <v>300</v>
      </c>
      <c r="T270" s="840">
        <v>2941</v>
      </c>
      <c r="U270" s="919"/>
      <c r="V270" s="910">
        <v>8.8214285714285712</v>
      </c>
      <c r="W270" s="836"/>
      <c r="X270" s="919"/>
      <c r="Y270" s="913">
        <v>8.8214285714285712</v>
      </c>
      <c r="Z270" s="871">
        <v>130.84354945054946</v>
      </c>
      <c r="AA270" s="970">
        <v>59.474340659340662</v>
      </c>
    </row>
    <row r="271" spans="1:27" ht="30">
      <c r="A271" s="845">
        <v>5005</v>
      </c>
      <c r="B271" s="846"/>
      <c r="C271" s="846" t="s">
        <v>296</v>
      </c>
      <c r="D271" s="977">
        <v>150</v>
      </c>
      <c r="E271" s="848">
        <v>72000</v>
      </c>
      <c r="F271" s="903">
        <v>114</v>
      </c>
      <c r="G271" s="972">
        <v>76</v>
      </c>
      <c r="H271" s="905">
        <v>65</v>
      </c>
      <c r="I271" s="905">
        <v>93</v>
      </c>
      <c r="J271" s="906">
        <v>150</v>
      </c>
      <c r="K271" s="853" t="s">
        <v>24</v>
      </c>
      <c r="L271" s="854">
        <v>12</v>
      </c>
      <c r="M271" s="914">
        <v>3000</v>
      </c>
      <c r="N271" s="856">
        <v>0.1</v>
      </c>
      <c r="O271" s="857">
        <v>0.9</v>
      </c>
      <c r="P271" s="854">
        <v>69</v>
      </c>
      <c r="Q271" s="839">
        <v>0.05</v>
      </c>
      <c r="R271" s="826">
        <v>696</v>
      </c>
      <c r="S271" s="858">
        <v>414</v>
      </c>
      <c r="T271" s="859">
        <v>7110</v>
      </c>
      <c r="U271" s="919">
        <v>32.4</v>
      </c>
      <c r="V271" s="905">
        <v>21.6</v>
      </c>
      <c r="W271" s="851"/>
      <c r="X271" s="919">
        <v>1.4000000000000001</v>
      </c>
      <c r="Y271" s="907">
        <v>21.6</v>
      </c>
      <c r="Z271" s="861">
        <v>113.85</v>
      </c>
      <c r="AA271" s="894">
        <v>75.900000000000006</v>
      </c>
    </row>
    <row r="272" spans="1:27" ht="15">
      <c r="A272" s="863">
        <v>5137</v>
      </c>
      <c r="B272" s="864"/>
      <c r="C272" s="864" t="s">
        <v>1073</v>
      </c>
      <c r="D272" s="908">
        <v>110</v>
      </c>
      <c r="E272" s="834">
        <v>11200</v>
      </c>
      <c r="F272" s="835">
        <v>28</v>
      </c>
      <c r="G272" s="973">
        <v>25</v>
      </c>
      <c r="H272" s="910">
        <v>22</v>
      </c>
      <c r="I272" s="910">
        <v>31</v>
      </c>
      <c r="J272" s="911">
        <v>60</v>
      </c>
      <c r="K272" s="782" t="s">
        <v>24</v>
      </c>
      <c r="L272" s="868">
        <v>15</v>
      </c>
      <c r="M272" s="912">
        <v>2000</v>
      </c>
      <c r="N272" s="809">
        <v>0.25</v>
      </c>
      <c r="O272" s="870">
        <v>1.3</v>
      </c>
      <c r="P272" s="868">
        <v>26</v>
      </c>
      <c r="Q272" s="839"/>
      <c r="R272" s="826">
        <v>269.7</v>
      </c>
      <c r="S272" s="811">
        <v>156</v>
      </c>
      <c r="T272" s="840">
        <v>934.4</v>
      </c>
      <c r="U272" s="919">
        <v>11.036</v>
      </c>
      <c r="V272" s="910">
        <v>7.2799999999999994</v>
      </c>
      <c r="W272" s="836"/>
      <c r="X272" s="919"/>
      <c r="Y272" s="913">
        <v>7.2799999999999994</v>
      </c>
      <c r="Z272" s="871">
        <v>27.652533333333331</v>
      </c>
      <c r="AA272" s="970">
        <v>25.138666666666666</v>
      </c>
    </row>
    <row r="273" spans="1:27" ht="15">
      <c r="A273" s="863"/>
      <c r="B273" s="864"/>
      <c r="C273" s="864"/>
      <c r="D273" s="908"/>
      <c r="E273" s="834"/>
      <c r="F273" s="835"/>
      <c r="G273" s="973"/>
      <c r="H273" s="910"/>
      <c r="I273" s="910"/>
      <c r="J273" s="911"/>
      <c r="K273" s="782"/>
      <c r="L273" s="868"/>
      <c r="M273" s="911"/>
      <c r="N273" s="809" t="s">
        <v>81</v>
      </c>
      <c r="O273" s="870" t="s">
        <v>81</v>
      </c>
      <c r="P273" s="868"/>
      <c r="Q273" s="839">
        <v>0.05</v>
      </c>
      <c r="R273" s="826">
        <v>439.55</v>
      </c>
      <c r="S273" s="811"/>
      <c r="T273" s="840" t="s">
        <v>81</v>
      </c>
      <c r="U273" s="919">
        <v>18.07833333333333</v>
      </c>
      <c r="V273" s="910"/>
      <c r="W273" s="836"/>
      <c r="X273" s="919">
        <v>1.4000000000000001</v>
      </c>
      <c r="Y273" s="913" t="s">
        <v>81</v>
      </c>
      <c r="Z273" s="881"/>
      <c r="AA273" s="1043"/>
    </row>
    <row r="274" spans="1:27" ht="42.75">
      <c r="A274" s="814">
        <v>5020</v>
      </c>
      <c r="B274" s="815"/>
      <c r="C274" s="816" t="s">
        <v>298</v>
      </c>
      <c r="D274" s="817"/>
      <c r="E274" s="818"/>
      <c r="F274" s="819"/>
      <c r="G274" s="1041"/>
      <c r="H274" s="821"/>
      <c r="I274" s="821"/>
      <c r="J274" s="822"/>
      <c r="K274" s="822"/>
      <c r="L274" s="817"/>
      <c r="M274" s="822"/>
      <c r="N274" s="823" t="s">
        <v>81</v>
      </c>
      <c r="O274" s="874" t="s">
        <v>81</v>
      </c>
      <c r="P274" s="817"/>
      <c r="Q274" s="839">
        <v>0.25</v>
      </c>
      <c r="R274" s="826">
        <v>2966.4</v>
      </c>
      <c r="S274" s="827"/>
      <c r="T274" s="828" t="s">
        <v>81</v>
      </c>
      <c r="U274" s="919">
        <v>171.52</v>
      </c>
      <c r="V274" s="821"/>
      <c r="W274" s="821"/>
      <c r="X274" s="919">
        <v>7</v>
      </c>
      <c r="Y274" s="1042" t="s">
        <v>81</v>
      </c>
      <c r="Z274" s="831"/>
      <c r="AA274" s="832"/>
    </row>
    <row r="275" spans="1:27" ht="15">
      <c r="A275" s="804"/>
      <c r="B275" s="805"/>
      <c r="C275" s="805"/>
      <c r="D275" s="1051"/>
      <c r="E275" s="877"/>
      <c r="F275" s="878"/>
      <c r="G275" s="973"/>
      <c r="H275" s="910"/>
      <c r="I275" s="910"/>
      <c r="J275" s="911"/>
      <c r="K275" s="808"/>
      <c r="L275" s="807"/>
      <c r="M275" s="911"/>
      <c r="N275" s="809" t="s">
        <v>81</v>
      </c>
      <c r="O275" s="870" t="s">
        <v>81</v>
      </c>
      <c r="P275" s="808"/>
      <c r="Q275" s="839">
        <v>0.05</v>
      </c>
      <c r="R275" s="826">
        <v>5932.8</v>
      </c>
      <c r="S275" s="811"/>
      <c r="T275" s="879" t="s">
        <v>81</v>
      </c>
      <c r="U275" s="919">
        <v>312.94</v>
      </c>
      <c r="V275" s="1052"/>
      <c r="W275" s="880"/>
      <c r="X275" s="919">
        <v>1.4000000000000001</v>
      </c>
      <c r="Y275" s="913" t="s">
        <v>81</v>
      </c>
      <c r="Z275" s="881"/>
      <c r="AA275" s="1043"/>
    </row>
    <row r="276" spans="1:27" ht="45">
      <c r="A276" s="845">
        <v>5021</v>
      </c>
      <c r="B276" s="846"/>
      <c r="C276" s="846" t="s">
        <v>1074</v>
      </c>
      <c r="D276" s="902">
        <v>115</v>
      </c>
      <c r="E276" s="848">
        <v>23000</v>
      </c>
      <c r="F276" s="903">
        <v>74</v>
      </c>
      <c r="G276" s="972">
        <v>65</v>
      </c>
      <c r="H276" s="905">
        <v>53</v>
      </c>
      <c r="I276" s="905">
        <v>83</v>
      </c>
      <c r="J276" s="906">
        <v>40</v>
      </c>
      <c r="K276" s="853" t="s">
        <v>24</v>
      </c>
      <c r="L276" s="854">
        <v>12</v>
      </c>
      <c r="M276" s="914">
        <v>1000</v>
      </c>
      <c r="N276" s="856">
        <v>0.25</v>
      </c>
      <c r="O276" s="857">
        <v>0.35</v>
      </c>
      <c r="P276" s="854">
        <v>23</v>
      </c>
      <c r="Q276" s="839"/>
      <c r="R276" s="826" t="s">
        <v>81</v>
      </c>
      <c r="S276" s="858">
        <v>138</v>
      </c>
      <c r="T276" s="859">
        <v>2024</v>
      </c>
      <c r="U276" s="919"/>
      <c r="V276" s="905">
        <v>8.0499999999999989</v>
      </c>
      <c r="W276" s="851"/>
      <c r="X276" s="919"/>
      <c r="Y276" s="907">
        <v>8.0499999999999989</v>
      </c>
      <c r="Z276" s="861">
        <v>74.192250000000001</v>
      </c>
      <c r="AA276" s="894">
        <v>64.515000000000001</v>
      </c>
    </row>
    <row r="277" spans="1:27" ht="45">
      <c r="A277" s="863">
        <v>5022</v>
      </c>
      <c r="B277" s="864"/>
      <c r="C277" s="864" t="s">
        <v>1075</v>
      </c>
      <c r="D277" s="908">
        <v>170</v>
      </c>
      <c r="E277" s="834">
        <v>37000</v>
      </c>
      <c r="F277" s="835">
        <v>101</v>
      </c>
      <c r="G277" s="973">
        <v>60</v>
      </c>
      <c r="H277" s="910">
        <v>51</v>
      </c>
      <c r="I277" s="910">
        <v>74</v>
      </c>
      <c r="J277" s="911">
        <v>80</v>
      </c>
      <c r="K277" s="782" t="s">
        <v>24</v>
      </c>
      <c r="L277" s="868">
        <v>12</v>
      </c>
      <c r="M277" s="912">
        <v>1700</v>
      </c>
      <c r="N277" s="809">
        <v>0.25</v>
      </c>
      <c r="O277" s="870">
        <v>0.65</v>
      </c>
      <c r="P277" s="868">
        <v>28</v>
      </c>
      <c r="Q277" s="839"/>
      <c r="R277" s="826" t="s">
        <v>81</v>
      </c>
      <c r="S277" s="811">
        <v>168</v>
      </c>
      <c r="T277" s="840">
        <v>3202</v>
      </c>
      <c r="U277" s="919"/>
      <c r="V277" s="910">
        <v>14.147058823529413</v>
      </c>
      <c r="W277" s="836"/>
      <c r="X277" s="919"/>
      <c r="Y277" s="913">
        <v>14.147058823529413</v>
      </c>
      <c r="Z277" s="871">
        <v>101.30175000000001</v>
      </c>
      <c r="AA277" s="970">
        <v>59.589264705882357</v>
      </c>
    </row>
    <row r="278" spans="1:27" ht="45">
      <c r="A278" s="845">
        <v>5023</v>
      </c>
      <c r="B278" s="846"/>
      <c r="C278" s="846" t="s">
        <v>1076</v>
      </c>
      <c r="D278" s="902">
        <v>225</v>
      </c>
      <c r="E278" s="848">
        <v>48000</v>
      </c>
      <c r="F278" s="903">
        <v>133</v>
      </c>
      <c r="G278" s="972">
        <v>59</v>
      </c>
      <c r="H278" s="905">
        <v>51</v>
      </c>
      <c r="I278" s="905">
        <v>73</v>
      </c>
      <c r="J278" s="906">
        <v>120</v>
      </c>
      <c r="K278" s="853" t="s">
        <v>24</v>
      </c>
      <c r="L278" s="854">
        <v>12</v>
      </c>
      <c r="M278" s="914">
        <v>2100</v>
      </c>
      <c r="N278" s="856">
        <v>0.1</v>
      </c>
      <c r="O278" s="857">
        <v>0.65</v>
      </c>
      <c r="P278" s="854">
        <v>34</v>
      </c>
      <c r="Q278" s="839"/>
      <c r="R278" s="826" t="s">
        <v>81</v>
      </c>
      <c r="S278" s="858">
        <v>204</v>
      </c>
      <c r="T278" s="859">
        <v>4668</v>
      </c>
      <c r="U278" s="919"/>
      <c r="V278" s="905">
        <v>14.857142857142858</v>
      </c>
      <c r="W278" s="851"/>
      <c r="X278" s="919"/>
      <c r="Y278" s="907">
        <v>14.857142857142858</v>
      </c>
      <c r="Z278" s="861">
        <v>133.04892857142858</v>
      </c>
      <c r="AA278" s="894">
        <v>59.132857142857141</v>
      </c>
    </row>
    <row r="279" spans="1:27" ht="15">
      <c r="A279" s="804"/>
      <c r="B279" s="805"/>
      <c r="C279" s="805"/>
      <c r="D279" s="1051"/>
      <c r="E279" s="877"/>
      <c r="F279" s="878"/>
      <c r="G279" s="973"/>
      <c r="H279" s="910"/>
      <c r="I279" s="910"/>
      <c r="J279" s="911"/>
      <c r="K279" s="808"/>
      <c r="L279" s="807"/>
      <c r="M279" s="911"/>
      <c r="N279" s="809" t="s">
        <v>81</v>
      </c>
      <c r="O279" s="870" t="s">
        <v>81</v>
      </c>
      <c r="P279" s="808"/>
      <c r="Q279" s="825"/>
      <c r="R279" s="826" t="s">
        <v>81</v>
      </c>
      <c r="S279" s="811"/>
      <c r="T279" s="879" t="s">
        <v>81</v>
      </c>
      <c r="U279" s="829"/>
      <c r="V279" s="1052"/>
      <c r="W279" s="880"/>
      <c r="X279" s="829"/>
      <c r="Y279" s="913" t="s">
        <v>81</v>
      </c>
      <c r="Z279" s="881"/>
      <c r="AA279" s="1043"/>
    </row>
    <row r="280" spans="1:27" ht="42.75">
      <c r="A280" s="814">
        <v>5030</v>
      </c>
      <c r="B280" s="815"/>
      <c r="C280" s="816" t="s">
        <v>302</v>
      </c>
      <c r="D280" s="817"/>
      <c r="E280" s="818"/>
      <c r="F280" s="819"/>
      <c r="G280" s="1041"/>
      <c r="H280" s="821"/>
      <c r="I280" s="821"/>
      <c r="J280" s="822"/>
      <c r="K280" s="822"/>
      <c r="L280" s="817"/>
      <c r="M280" s="822"/>
      <c r="N280" s="823" t="s">
        <v>81</v>
      </c>
      <c r="O280" s="874" t="s">
        <v>81</v>
      </c>
      <c r="P280" s="817"/>
      <c r="Q280" s="839"/>
      <c r="R280" s="826" t="s">
        <v>81</v>
      </c>
      <c r="S280" s="827"/>
      <c r="T280" s="828" t="s">
        <v>81</v>
      </c>
      <c r="U280" s="919"/>
      <c r="V280" s="821"/>
      <c r="W280" s="821"/>
      <c r="X280" s="919"/>
      <c r="Y280" s="1042" t="s">
        <v>81</v>
      </c>
      <c r="Z280" s="831"/>
      <c r="AA280" s="832"/>
    </row>
    <row r="281" spans="1:27" ht="15">
      <c r="A281" s="804"/>
      <c r="B281" s="805"/>
      <c r="C281" s="805"/>
      <c r="D281" s="1051"/>
      <c r="E281" s="877"/>
      <c r="F281" s="878"/>
      <c r="G281" s="973"/>
      <c r="H281" s="910"/>
      <c r="I281" s="910"/>
      <c r="J281" s="911"/>
      <c r="K281" s="808"/>
      <c r="L281" s="807"/>
      <c r="M281" s="911"/>
      <c r="N281" s="809" t="s">
        <v>81</v>
      </c>
      <c r="O281" s="870" t="s">
        <v>81</v>
      </c>
      <c r="P281" s="808"/>
      <c r="Q281" s="839">
        <v>0.1</v>
      </c>
      <c r="R281" s="826">
        <v>856.75</v>
      </c>
      <c r="S281" s="811"/>
      <c r="T281" s="879" t="s">
        <v>81</v>
      </c>
      <c r="U281" s="919">
        <v>33.991666666666667</v>
      </c>
      <c r="V281" s="1052"/>
      <c r="W281" s="880"/>
      <c r="X281" s="919">
        <v>2.8000000000000003</v>
      </c>
      <c r="Y281" s="913" t="s">
        <v>81</v>
      </c>
      <c r="Z281" s="881"/>
      <c r="AA281" s="1043"/>
    </row>
    <row r="282" spans="1:27" ht="60">
      <c r="A282" s="845">
        <v>5031</v>
      </c>
      <c r="B282" s="846"/>
      <c r="C282" s="846" t="s">
        <v>303</v>
      </c>
      <c r="D282" s="902">
        <v>104</v>
      </c>
      <c r="E282" s="848">
        <v>23000</v>
      </c>
      <c r="F282" s="903">
        <v>88</v>
      </c>
      <c r="G282" s="972">
        <v>84</v>
      </c>
      <c r="H282" s="905">
        <v>71</v>
      </c>
      <c r="I282" s="905">
        <v>105</v>
      </c>
      <c r="J282" s="906">
        <v>40</v>
      </c>
      <c r="K282" s="853" t="s">
        <v>24</v>
      </c>
      <c r="L282" s="854">
        <v>12</v>
      </c>
      <c r="M282" s="906">
        <v>800</v>
      </c>
      <c r="N282" s="856">
        <v>0.1</v>
      </c>
      <c r="O282" s="857">
        <v>0.65</v>
      </c>
      <c r="P282" s="854">
        <v>29</v>
      </c>
      <c r="Q282" s="839">
        <v>0.1</v>
      </c>
      <c r="R282" s="826">
        <v>968.5</v>
      </c>
      <c r="S282" s="858">
        <v>174</v>
      </c>
      <c r="T282" s="859">
        <v>2313</v>
      </c>
      <c r="U282" s="919">
        <v>33.014285714285712</v>
      </c>
      <c r="V282" s="905">
        <v>18.6875</v>
      </c>
      <c r="W282" s="851"/>
      <c r="X282" s="919">
        <v>2.8000000000000003</v>
      </c>
      <c r="Y282" s="907">
        <v>18.6875</v>
      </c>
      <c r="Z282" s="861">
        <v>87.530300000000011</v>
      </c>
      <c r="AA282" s="894">
        <v>84.163750000000007</v>
      </c>
    </row>
    <row r="283" spans="1:27" ht="60">
      <c r="A283" s="863">
        <v>5032</v>
      </c>
      <c r="B283" s="864"/>
      <c r="C283" s="864" t="s">
        <v>304</v>
      </c>
      <c r="D283" s="908">
        <v>203</v>
      </c>
      <c r="E283" s="834">
        <v>52000</v>
      </c>
      <c r="F283" s="835">
        <v>175</v>
      </c>
      <c r="G283" s="973">
        <v>86</v>
      </c>
      <c r="H283" s="910">
        <v>72</v>
      </c>
      <c r="I283" s="910">
        <v>109</v>
      </c>
      <c r="J283" s="911">
        <v>80</v>
      </c>
      <c r="K283" s="782" t="s">
        <v>24</v>
      </c>
      <c r="L283" s="868">
        <v>12</v>
      </c>
      <c r="M283" s="912">
        <v>1600</v>
      </c>
      <c r="N283" s="809">
        <v>0.1</v>
      </c>
      <c r="O283" s="870">
        <v>0.45</v>
      </c>
      <c r="P283" s="868">
        <v>41</v>
      </c>
      <c r="Q283" s="839">
        <v>6.6600000000000006E-2</v>
      </c>
      <c r="R283" s="826">
        <v>2011.5</v>
      </c>
      <c r="S283" s="811">
        <v>246</v>
      </c>
      <c r="T283" s="840">
        <v>5082</v>
      </c>
      <c r="U283" s="919">
        <v>46.49</v>
      </c>
      <c r="V283" s="910">
        <v>14.625</v>
      </c>
      <c r="W283" s="836"/>
      <c r="X283" s="919">
        <v>1.8648000000000002</v>
      </c>
      <c r="Y283" s="913">
        <v>14.625</v>
      </c>
      <c r="Z283" s="871">
        <v>174.50895000000003</v>
      </c>
      <c r="AA283" s="970">
        <v>85.965000000000018</v>
      </c>
    </row>
    <row r="284" spans="1:27" ht="15">
      <c r="A284" s="804"/>
      <c r="B284" s="805"/>
      <c r="C284" s="805"/>
      <c r="D284" s="1051"/>
      <c r="E284" s="877"/>
      <c r="F284" s="878"/>
      <c r="G284" s="973"/>
      <c r="H284" s="910"/>
      <c r="I284" s="910"/>
      <c r="J284" s="911"/>
      <c r="K284" s="808"/>
      <c r="L284" s="807"/>
      <c r="M284" s="911"/>
      <c r="N284" s="809" t="s">
        <v>81</v>
      </c>
      <c r="O284" s="870" t="s">
        <v>81</v>
      </c>
      <c r="P284" s="808"/>
      <c r="Q284" s="839">
        <v>0.1</v>
      </c>
      <c r="R284" s="826">
        <v>2011.5</v>
      </c>
      <c r="S284" s="811"/>
      <c r="T284" s="879" t="s">
        <v>81</v>
      </c>
      <c r="U284" s="919">
        <v>46.63</v>
      </c>
      <c r="V284" s="1052"/>
      <c r="W284" s="880"/>
      <c r="X284" s="919">
        <v>2.8000000000000003</v>
      </c>
      <c r="Y284" s="913" t="s">
        <v>81</v>
      </c>
      <c r="Z284" s="881"/>
      <c r="AA284" s="1043"/>
    </row>
    <row r="285" spans="1:27" ht="57">
      <c r="A285" s="814">
        <v>5040</v>
      </c>
      <c r="B285" s="815"/>
      <c r="C285" s="816" t="s">
        <v>305</v>
      </c>
      <c r="D285" s="817"/>
      <c r="E285" s="818"/>
      <c r="F285" s="819"/>
      <c r="G285" s="1041"/>
      <c r="H285" s="821"/>
      <c r="I285" s="821"/>
      <c r="J285" s="822"/>
      <c r="K285" s="822"/>
      <c r="L285" s="817"/>
      <c r="M285" s="822"/>
      <c r="N285" s="823" t="s">
        <v>81</v>
      </c>
      <c r="O285" s="874" t="s">
        <v>81</v>
      </c>
      <c r="P285" s="817"/>
      <c r="Q285" s="839">
        <v>0.1</v>
      </c>
      <c r="R285" s="826">
        <v>6623.2</v>
      </c>
      <c r="S285" s="827"/>
      <c r="T285" s="828" t="s">
        <v>81</v>
      </c>
      <c r="U285" s="919">
        <v>48.281333333333329</v>
      </c>
      <c r="V285" s="821"/>
      <c r="W285" s="821"/>
      <c r="X285" s="919">
        <v>2.8000000000000003</v>
      </c>
      <c r="Y285" s="1042" t="s">
        <v>81</v>
      </c>
      <c r="Z285" s="831"/>
      <c r="AA285" s="832"/>
    </row>
    <row r="286" spans="1:27" ht="15">
      <c r="A286" s="804"/>
      <c r="B286" s="805"/>
      <c r="C286" s="805"/>
      <c r="D286" s="1051"/>
      <c r="E286" s="877"/>
      <c r="F286" s="878"/>
      <c r="G286" s="973"/>
      <c r="H286" s="910"/>
      <c r="I286" s="910"/>
      <c r="J286" s="911"/>
      <c r="K286" s="808"/>
      <c r="L286" s="807"/>
      <c r="M286" s="911"/>
      <c r="N286" s="809" t="s">
        <v>81</v>
      </c>
      <c r="O286" s="870" t="s">
        <v>81</v>
      </c>
      <c r="P286" s="808"/>
      <c r="Q286" s="839"/>
      <c r="R286" s="826" t="s">
        <v>81</v>
      </c>
      <c r="S286" s="811"/>
      <c r="T286" s="879" t="s">
        <v>81</v>
      </c>
      <c r="U286" s="919"/>
      <c r="V286" s="1052"/>
      <c r="W286" s="880"/>
      <c r="X286" s="919"/>
      <c r="Y286" s="913" t="s">
        <v>81</v>
      </c>
      <c r="Z286" s="881"/>
      <c r="AA286" s="1043"/>
    </row>
    <row r="287" spans="1:27" ht="60">
      <c r="A287" s="845">
        <v>5043</v>
      </c>
      <c r="B287" s="924"/>
      <c r="C287" s="846" t="s">
        <v>308</v>
      </c>
      <c r="D287" s="902">
        <v>40</v>
      </c>
      <c r="E287" s="848">
        <v>16000</v>
      </c>
      <c r="F287" s="903">
        <v>90</v>
      </c>
      <c r="G287" s="972">
        <v>230</v>
      </c>
      <c r="H287" s="905">
        <v>190</v>
      </c>
      <c r="I287" s="905">
        <v>280</v>
      </c>
      <c r="J287" s="906">
        <v>8</v>
      </c>
      <c r="K287" s="853" t="s">
        <v>24</v>
      </c>
      <c r="L287" s="854">
        <v>15</v>
      </c>
      <c r="M287" s="906">
        <v>250</v>
      </c>
      <c r="N287" s="856">
        <v>0.25</v>
      </c>
      <c r="O287" s="857">
        <v>0.9</v>
      </c>
      <c r="P287" s="854">
        <v>12</v>
      </c>
      <c r="Q287" s="825"/>
      <c r="R287" s="826" t="s">
        <v>81</v>
      </c>
      <c r="S287" s="858">
        <v>72</v>
      </c>
      <c r="T287" s="859">
        <v>1184</v>
      </c>
      <c r="U287" s="829"/>
      <c r="V287" s="905">
        <v>57.6</v>
      </c>
      <c r="W287" s="851"/>
      <c r="X287" s="829"/>
      <c r="Y287" s="907">
        <v>57.6</v>
      </c>
      <c r="Z287" s="861">
        <v>90.464000000000013</v>
      </c>
      <c r="AA287" s="894">
        <v>226.16000000000003</v>
      </c>
    </row>
    <row r="288" spans="1:27" ht="60">
      <c r="A288" s="863">
        <v>5044</v>
      </c>
      <c r="B288" s="805"/>
      <c r="C288" s="864" t="s">
        <v>309</v>
      </c>
      <c r="D288" s="908">
        <v>60</v>
      </c>
      <c r="E288" s="834">
        <v>28000</v>
      </c>
      <c r="F288" s="835">
        <v>117</v>
      </c>
      <c r="G288" s="973">
        <v>200</v>
      </c>
      <c r="H288" s="910">
        <v>170</v>
      </c>
      <c r="I288" s="910">
        <v>240</v>
      </c>
      <c r="J288" s="911">
        <v>16</v>
      </c>
      <c r="K288" s="782" t="s">
        <v>24</v>
      </c>
      <c r="L288" s="868">
        <v>15</v>
      </c>
      <c r="M288" s="911">
        <v>500</v>
      </c>
      <c r="N288" s="809">
        <v>0.25</v>
      </c>
      <c r="O288" s="870">
        <v>0.85</v>
      </c>
      <c r="P288" s="868">
        <v>23</v>
      </c>
      <c r="Q288" s="839"/>
      <c r="R288" s="826" t="s">
        <v>81</v>
      </c>
      <c r="S288" s="811">
        <v>138</v>
      </c>
      <c r="T288" s="840">
        <v>2084</v>
      </c>
      <c r="U288" s="919"/>
      <c r="V288" s="910">
        <v>47.6</v>
      </c>
      <c r="W288" s="836"/>
      <c r="X288" s="919"/>
      <c r="Y288" s="913">
        <v>47.6</v>
      </c>
      <c r="Z288" s="871">
        <v>117.381</v>
      </c>
      <c r="AA288" s="970">
        <v>195.63500000000002</v>
      </c>
    </row>
    <row r="289" spans="1:27" ht="45">
      <c r="A289" s="845">
        <v>5047</v>
      </c>
      <c r="B289" s="924"/>
      <c r="C289" s="846" t="s">
        <v>310</v>
      </c>
      <c r="D289" s="902">
        <v>60</v>
      </c>
      <c r="E289" s="848">
        <v>52000</v>
      </c>
      <c r="F289" s="903">
        <v>173</v>
      </c>
      <c r="G289" s="972">
        <v>290</v>
      </c>
      <c r="H289" s="905">
        <v>250</v>
      </c>
      <c r="I289" s="905">
        <v>360</v>
      </c>
      <c r="J289" s="906">
        <v>20</v>
      </c>
      <c r="K289" s="853" t="s">
        <v>24</v>
      </c>
      <c r="L289" s="854">
        <v>15</v>
      </c>
      <c r="M289" s="906">
        <v>600</v>
      </c>
      <c r="N289" s="856">
        <v>0.25</v>
      </c>
      <c r="O289" s="857">
        <v>0.85</v>
      </c>
      <c r="P289" s="854">
        <v>26</v>
      </c>
      <c r="Q289" s="839">
        <v>0.1</v>
      </c>
      <c r="R289" s="826">
        <v>432.1</v>
      </c>
      <c r="S289" s="858">
        <v>156</v>
      </c>
      <c r="T289" s="859">
        <v>3770</v>
      </c>
      <c r="U289" s="919">
        <v>30.235000000000003</v>
      </c>
      <c r="V289" s="905">
        <v>73.666666666666671</v>
      </c>
      <c r="W289" s="851"/>
      <c r="X289" s="919">
        <v>2.8000000000000003</v>
      </c>
      <c r="Y289" s="907">
        <v>73.666666666666671</v>
      </c>
      <c r="Z289" s="861">
        <v>173.03000000000003</v>
      </c>
      <c r="AA289" s="894">
        <v>288.38333333333338</v>
      </c>
    </row>
    <row r="290" spans="1:27" ht="45">
      <c r="A290" s="863">
        <v>5045</v>
      </c>
      <c r="B290" s="805"/>
      <c r="C290" s="864" t="s">
        <v>311</v>
      </c>
      <c r="D290" s="908"/>
      <c r="E290" s="834">
        <v>9500</v>
      </c>
      <c r="F290" s="835"/>
      <c r="G290" s="973">
        <v>106</v>
      </c>
      <c r="H290" s="910">
        <v>90</v>
      </c>
      <c r="I290" s="910">
        <v>134</v>
      </c>
      <c r="J290" s="911">
        <v>10</v>
      </c>
      <c r="K290" s="782" t="s">
        <v>24</v>
      </c>
      <c r="L290" s="868">
        <v>15</v>
      </c>
      <c r="M290" s="911">
        <v>300</v>
      </c>
      <c r="N290" s="809">
        <v>0.25</v>
      </c>
      <c r="O290" s="870">
        <v>0.7</v>
      </c>
      <c r="P290" s="868">
        <v>14</v>
      </c>
      <c r="Q290" s="839">
        <v>0.1</v>
      </c>
      <c r="R290" s="826">
        <v>774.8</v>
      </c>
      <c r="S290" s="811">
        <v>84</v>
      </c>
      <c r="T290" s="840">
        <v>744.25</v>
      </c>
      <c r="U290" s="919">
        <v>30.25333333333333</v>
      </c>
      <c r="V290" s="910">
        <v>22.166666666666668</v>
      </c>
      <c r="W290" s="836"/>
      <c r="X290" s="919">
        <v>2.8000000000000003</v>
      </c>
      <c r="Y290" s="913">
        <v>22.166666666666668</v>
      </c>
      <c r="Z290" s="871"/>
      <c r="AA290" s="970">
        <v>106.25083333333335</v>
      </c>
    </row>
    <row r="291" spans="1:27" ht="45">
      <c r="A291" s="845">
        <v>5046</v>
      </c>
      <c r="B291" s="924"/>
      <c r="C291" s="846" t="s">
        <v>312</v>
      </c>
      <c r="D291" s="902">
        <v>10</v>
      </c>
      <c r="E291" s="848">
        <v>9500</v>
      </c>
      <c r="F291" s="903">
        <v>24</v>
      </c>
      <c r="G291" s="972">
        <v>240</v>
      </c>
      <c r="H291" s="905">
        <v>200</v>
      </c>
      <c r="I291" s="905">
        <v>300</v>
      </c>
      <c r="J291" s="906">
        <v>4</v>
      </c>
      <c r="K291" s="853" t="s">
        <v>24</v>
      </c>
      <c r="L291" s="854">
        <v>15</v>
      </c>
      <c r="M291" s="906">
        <v>200</v>
      </c>
      <c r="N291" s="856">
        <v>0.25</v>
      </c>
      <c r="O291" s="857">
        <v>0.6</v>
      </c>
      <c r="P291" s="854">
        <v>14</v>
      </c>
      <c r="Q291" s="839">
        <v>0.1</v>
      </c>
      <c r="R291" s="826">
        <v>856.75</v>
      </c>
      <c r="S291" s="858">
        <v>84</v>
      </c>
      <c r="T291" s="859">
        <v>744.25</v>
      </c>
      <c r="U291" s="919">
        <v>37.958333333333336</v>
      </c>
      <c r="V291" s="905">
        <v>28.5</v>
      </c>
      <c r="W291" s="851"/>
      <c r="X291" s="919">
        <v>2.8000000000000003</v>
      </c>
      <c r="Y291" s="907">
        <v>28.5</v>
      </c>
      <c r="Z291" s="861">
        <v>23.601875</v>
      </c>
      <c r="AA291" s="894">
        <v>236.01875000000001</v>
      </c>
    </row>
    <row r="292" spans="1:27" ht="15">
      <c r="A292" s="863"/>
      <c r="B292" s="805"/>
      <c r="C292" s="864"/>
      <c r="D292" s="908"/>
      <c r="E292" s="834"/>
      <c r="F292" s="835"/>
      <c r="G292" s="973"/>
      <c r="H292" s="910"/>
      <c r="I292" s="910"/>
      <c r="J292" s="911"/>
      <c r="K292" s="782"/>
      <c r="L292" s="868"/>
      <c r="M292" s="911"/>
      <c r="N292" s="809"/>
      <c r="O292" s="870" t="s">
        <v>81</v>
      </c>
      <c r="P292" s="868"/>
      <c r="Q292" s="839">
        <v>0.1</v>
      </c>
      <c r="R292" s="826">
        <v>1005.75</v>
      </c>
      <c r="S292" s="811"/>
      <c r="T292" s="840" t="s">
        <v>81</v>
      </c>
      <c r="U292" s="919">
        <v>37.907142857142858</v>
      </c>
      <c r="V292" s="910"/>
      <c r="W292" s="836"/>
      <c r="X292" s="919">
        <v>2.8000000000000003</v>
      </c>
      <c r="Y292" s="913" t="s">
        <v>81</v>
      </c>
      <c r="Z292" s="871"/>
      <c r="AA292" s="970"/>
    </row>
    <row r="293" spans="1:27" ht="71.25">
      <c r="A293" s="814">
        <v>5060</v>
      </c>
      <c r="B293" s="815"/>
      <c r="C293" s="816" t="s">
        <v>313</v>
      </c>
      <c r="D293" s="822"/>
      <c r="E293" s="818"/>
      <c r="F293" s="819"/>
      <c r="G293" s="820"/>
      <c r="H293" s="821"/>
      <c r="I293" s="821"/>
      <c r="J293" s="822"/>
      <c r="K293" s="822"/>
      <c r="L293" s="817"/>
      <c r="M293" s="822"/>
      <c r="N293" s="823" t="s">
        <v>81</v>
      </c>
      <c r="O293" s="874" t="s">
        <v>81</v>
      </c>
      <c r="P293" s="817"/>
      <c r="Q293" s="839"/>
      <c r="R293" s="826" t="s">
        <v>81</v>
      </c>
      <c r="S293" s="827"/>
      <c r="T293" s="828" t="s">
        <v>81</v>
      </c>
      <c r="U293" s="919"/>
      <c r="V293" s="821"/>
      <c r="W293" s="821"/>
      <c r="X293" s="919"/>
      <c r="Y293" s="1042" t="s">
        <v>81</v>
      </c>
      <c r="Z293" s="831"/>
      <c r="AA293" s="832"/>
    </row>
    <row r="294" spans="1:27" ht="15">
      <c r="A294" s="804"/>
      <c r="B294" s="805"/>
      <c r="C294" s="805"/>
      <c r="D294" s="808"/>
      <c r="E294" s="877"/>
      <c r="F294" s="808"/>
      <c r="G294" s="807"/>
      <c r="H294" s="807"/>
      <c r="I294" s="807"/>
      <c r="J294" s="808"/>
      <c r="K294" s="808"/>
      <c r="L294" s="807"/>
      <c r="M294" s="808"/>
      <c r="N294" s="809" t="s">
        <v>81</v>
      </c>
      <c r="O294" s="870" t="s">
        <v>81</v>
      </c>
      <c r="P294" s="808"/>
      <c r="Q294" s="825"/>
      <c r="R294" s="826" t="s">
        <v>81</v>
      </c>
      <c r="S294" s="808"/>
      <c r="T294" s="879" t="s">
        <v>81</v>
      </c>
      <c r="U294" s="829"/>
      <c r="V294" s="808"/>
      <c r="W294" s="808"/>
      <c r="X294" s="829"/>
      <c r="Y294" s="913" t="s">
        <v>81</v>
      </c>
      <c r="Z294" s="1053"/>
      <c r="AA294" s="1053"/>
    </row>
    <row r="295" spans="1:27" ht="30">
      <c r="A295" s="845"/>
      <c r="B295" s="846"/>
      <c r="C295" s="846" t="s">
        <v>314</v>
      </c>
      <c r="D295" s="1054"/>
      <c r="E295" s="848"/>
      <c r="F295" s="903"/>
      <c r="G295" s="971"/>
      <c r="H295" s="905"/>
      <c r="I295" s="905"/>
      <c r="J295" s="906"/>
      <c r="K295" s="853"/>
      <c r="L295" s="854"/>
      <c r="M295" s="906"/>
      <c r="N295" s="856" t="s">
        <v>81</v>
      </c>
      <c r="O295" s="857" t="s">
        <v>81</v>
      </c>
      <c r="P295" s="854"/>
      <c r="Q295" s="839"/>
      <c r="R295" s="826" t="s">
        <v>81</v>
      </c>
      <c r="S295" s="858"/>
      <c r="T295" s="859" t="s">
        <v>81</v>
      </c>
      <c r="U295" s="919"/>
      <c r="V295" s="905"/>
      <c r="W295" s="851"/>
      <c r="X295" s="919"/>
      <c r="Y295" s="907" t="s">
        <v>81</v>
      </c>
      <c r="Z295" s="861"/>
      <c r="AA295" s="894"/>
    </row>
    <row r="296" spans="1:27" ht="105">
      <c r="A296" s="863">
        <v>5061</v>
      </c>
      <c r="B296" s="864"/>
      <c r="C296" s="864" t="s">
        <v>315</v>
      </c>
      <c r="D296" s="1051">
        <v>65</v>
      </c>
      <c r="E296" s="834">
        <v>35000</v>
      </c>
      <c r="F296" s="835">
        <v>65</v>
      </c>
      <c r="G296" s="973">
        <v>100</v>
      </c>
      <c r="H296" s="910">
        <v>88</v>
      </c>
      <c r="I296" s="910">
        <v>122</v>
      </c>
      <c r="J296" s="911">
        <v>60</v>
      </c>
      <c r="K296" s="782" t="s">
        <v>24</v>
      </c>
      <c r="L296" s="868">
        <v>12</v>
      </c>
      <c r="M296" s="912">
        <v>1100</v>
      </c>
      <c r="N296" s="809">
        <v>0.1</v>
      </c>
      <c r="O296" s="870">
        <v>1.05</v>
      </c>
      <c r="P296" s="868">
        <v>38</v>
      </c>
      <c r="Q296" s="839">
        <v>0.1666</v>
      </c>
      <c r="R296" s="826">
        <v>1914</v>
      </c>
      <c r="S296" s="811">
        <v>228</v>
      </c>
      <c r="T296" s="840">
        <v>3483</v>
      </c>
      <c r="U296" s="919">
        <v>52.975000000000001</v>
      </c>
      <c r="V296" s="910">
        <v>33.409090909090907</v>
      </c>
      <c r="W296" s="836"/>
      <c r="X296" s="919">
        <v>4.6647999999999996</v>
      </c>
      <c r="Y296" s="913">
        <v>33.409090909090907</v>
      </c>
      <c r="Z296" s="871">
        <v>65.393249999999995</v>
      </c>
      <c r="AA296" s="970">
        <v>100.605</v>
      </c>
    </row>
    <row r="297" spans="1:27" ht="105">
      <c r="A297" s="845">
        <v>5062</v>
      </c>
      <c r="B297" s="846"/>
      <c r="C297" s="846" t="s">
        <v>316</v>
      </c>
      <c r="D297" s="1054">
        <v>75</v>
      </c>
      <c r="E297" s="848">
        <v>48000</v>
      </c>
      <c r="F297" s="903">
        <v>90</v>
      </c>
      <c r="G297" s="972">
        <v>120</v>
      </c>
      <c r="H297" s="905">
        <v>110</v>
      </c>
      <c r="I297" s="905">
        <v>150</v>
      </c>
      <c r="J297" s="906">
        <v>70</v>
      </c>
      <c r="K297" s="853" t="s">
        <v>24</v>
      </c>
      <c r="L297" s="854">
        <v>12</v>
      </c>
      <c r="M297" s="914">
        <v>1200</v>
      </c>
      <c r="N297" s="856">
        <v>0.1</v>
      </c>
      <c r="O297" s="857">
        <v>1.05</v>
      </c>
      <c r="P297" s="854">
        <v>43</v>
      </c>
      <c r="Q297" s="839">
        <v>0.1</v>
      </c>
      <c r="R297" s="826">
        <v>3045</v>
      </c>
      <c r="S297" s="858">
        <v>258</v>
      </c>
      <c r="T297" s="859">
        <v>4722</v>
      </c>
      <c r="U297" s="919">
        <v>41.387500000000003</v>
      </c>
      <c r="V297" s="905">
        <v>42</v>
      </c>
      <c r="W297" s="851"/>
      <c r="X297" s="919">
        <v>2.8000000000000003</v>
      </c>
      <c r="Y297" s="907">
        <v>42</v>
      </c>
      <c r="Z297" s="861">
        <v>90.302142857142869</v>
      </c>
      <c r="AA297" s="894">
        <v>120.40285714285714</v>
      </c>
    </row>
    <row r="298" spans="1:27" ht="75">
      <c r="A298" s="863">
        <v>5067</v>
      </c>
      <c r="B298" s="864"/>
      <c r="C298" s="864" t="s">
        <v>317</v>
      </c>
      <c r="D298" s="1051">
        <v>120</v>
      </c>
      <c r="E298" s="834">
        <v>76000</v>
      </c>
      <c r="F298" s="835">
        <v>169</v>
      </c>
      <c r="G298" s="973">
        <v>140</v>
      </c>
      <c r="H298" s="910">
        <v>123</v>
      </c>
      <c r="I298" s="910">
        <v>170</v>
      </c>
      <c r="J298" s="911">
        <v>95</v>
      </c>
      <c r="K298" s="782" t="s">
        <v>24</v>
      </c>
      <c r="L298" s="868">
        <v>12</v>
      </c>
      <c r="M298" s="912">
        <v>1600</v>
      </c>
      <c r="N298" s="809">
        <v>0.1</v>
      </c>
      <c r="O298" s="870">
        <v>1.05</v>
      </c>
      <c r="P298" s="868">
        <v>56</v>
      </c>
      <c r="Q298" s="839">
        <v>6.6600000000000006E-2</v>
      </c>
      <c r="R298" s="826">
        <v>4577.8</v>
      </c>
      <c r="S298" s="811">
        <v>336</v>
      </c>
      <c r="T298" s="840">
        <v>7404</v>
      </c>
      <c r="U298" s="919">
        <v>40.914999999999999</v>
      </c>
      <c r="V298" s="910">
        <v>49.875</v>
      </c>
      <c r="W298" s="836"/>
      <c r="X298" s="919">
        <v>1.8648000000000002</v>
      </c>
      <c r="Y298" s="913">
        <v>49.875</v>
      </c>
      <c r="Z298" s="871">
        <v>168.71163157894739</v>
      </c>
      <c r="AA298" s="970">
        <v>140.59302631578947</v>
      </c>
    </row>
    <row r="299" spans="1:27" ht="225">
      <c r="A299" s="845">
        <v>5063</v>
      </c>
      <c r="B299" s="846"/>
      <c r="C299" s="846" t="s">
        <v>1077</v>
      </c>
      <c r="D299" s="1054">
        <v>50</v>
      </c>
      <c r="E299" s="848">
        <v>71000</v>
      </c>
      <c r="F299" s="903">
        <v>98</v>
      </c>
      <c r="G299" s="972">
        <v>200</v>
      </c>
      <c r="H299" s="905"/>
      <c r="I299" s="905">
        <v>230</v>
      </c>
      <c r="J299" s="906">
        <v>80</v>
      </c>
      <c r="K299" s="853" t="s">
        <v>24</v>
      </c>
      <c r="L299" s="854">
        <v>12</v>
      </c>
      <c r="M299" s="914">
        <v>1000</v>
      </c>
      <c r="N299" s="856">
        <v>0</v>
      </c>
      <c r="O299" s="857">
        <v>1.2</v>
      </c>
      <c r="P299" s="854">
        <v>44</v>
      </c>
      <c r="Q299" s="839">
        <v>0.1</v>
      </c>
      <c r="R299" s="826">
        <v>2824.6</v>
      </c>
      <c r="S299" s="858">
        <v>264</v>
      </c>
      <c r="T299" s="859">
        <v>7387.666666666667</v>
      </c>
      <c r="U299" s="919">
        <v>51.193333333333335</v>
      </c>
      <c r="V299" s="905">
        <v>85.2</v>
      </c>
      <c r="W299" s="851"/>
      <c r="X299" s="919">
        <v>2.8000000000000003</v>
      </c>
      <c r="Y299" s="907">
        <v>85.2</v>
      </c>
      <c r="Z299" s="861">
        <v>97.650208333333353</v>
      </c>
      <c r="AA299" s="894">
        <v>195.30041666666671</v>
      </c>
    </row>
    <row r="300" spans="1:27" ht="45">
      <c r="A300" s="863">
        <v>5066</v>
      </c>
      <c r="B300" s="864"/>
      <c r="C300" s="864" t="s">
        <v>320</v>
      </c>
      <c r="D300" s="1051"/>
      <c r="E300" s="834">
        <v>3200</v>
      </c>
      <c r="F300" s="835"/>
      <c r="G300" s="973">
        <v>22</v>
      </c>
      <c r="H300" s="910">
        <v>19</v>
      </c>
      <c r="I300" s="910">
        <v>26</v>
      </c>
      <c r="J300" s="911">
        <v>25</v>
      </c>
      <c r="K300" s="782" t="s">
        <v>24</v>
      </c>
      <c r="L300" s="868">
        <v>12</v>
      </c>
      <c r="M300" s="911">
        <v>500</v>
      </c>
      <c r="N300" s="809">
        <v>0.1</v>
      </c>
      <c r="O300" s="870">
        <v>1.2</v>
      </c>
      <c r="P300" s="868"/>
      <c r="Q300" s="839"/>
      <c r="R300" s="826" t="s">
        <v>81</v>
      </c>
      <c r="S300" s="811"/>
      <c r="T300" s="840">
        <v>297.60000000000002</v>
      </c>
      <c r="U300" s="919"/>
      <c r="V300" s="910">
        <v>7.68</v>
      </c>
      <c r="W300" s="836"/>
      <c r="X300" s="919"/>
      <c r="Y300" s="913">
        <v>7.68</v>
      </c>
      <c r="Z300" s="871"/>
      <c r="AA300" s="970">
        <v>21.542400000000004</v>
      </c>
    </row>
    <row r="301" spans="1:27" ht="15">
      <c r="A301" s="804"/>
      <c r="B301" s="805"/>
      <c r="C301" s="804"/>
      <c r="D301" s="808"/>
      <c r="E301" s="834"/>
      <c r="F301" s="804"/>
      <c r="G301" s="804"/>
      <c r="H301" s="807"/>
      <c r="I301" s="807"/>
      <c r="J301" s="808"/>
      <c r="K301" s="807"/>
      <c r="L301" s="804"/>
      <c r="M301" s="808"/>
      <c r="N301" s="809" t="s">
        <v>81</v>
      </c>
      <c r="O301" s="870" t="s">
        <v>81</v>
      </c>
      <c r="P301" s="807"/>
      <c r="Q301" s="825"/>
      <c r="R301" s="826" t="s">
        <v>81</v>
      </c>
      <c r="S301" s="804"/>
      <c r="T301" s="840" t="s">
        <v>81</v>
      </c>
      <c r="U301" s="829"/>
      <c r="V301" s="804"/>
      <c r="W301" s="804"/>
      <c r="X301" s="829"/>
      <c r="Y301" s="913" t="s">
        <v>81</v>
      </c>
      <c r="Z301" s="838"/>
      <c r="AA301" s="838"/>
    </row>
    <row r="302" spans="1:27" ht="28.5">
      <c r="A302" s="814">
        <v>5080</v>
      </c>
      <c r="B302" s="815"/>
      <c r="C302" s="816" t="s">
        <v>321</v>
      </c>
      <c r="D302" s="822"/>
      <c r="E302" s="818"/>
      <c r="F302" s="819"/>
      <c r="G302" s="820"/>
      <c r="H302" s="821"/>
      <c r="I302" s="821"/>
      <c r="J302" s="822"/>
      <c r="K302" s="822"/>
      <c r="L302" s="817"/>
      <c r="M302" s="822"/>
      <c r="N302" s="823" t="s">
        <v>81</v>
      </c>
      <c r="O302" s="874" t="s">
        <v>81</v>
      </c>
      <c r="P302" s="817"/>
      <c r="Q302" s="839"/>
      <c r="R302" s="826" t="s">
        <v>81</v>
      </c>
      <c r="S302" s="827"/>
      <c r="T302" s="828" t="s">
        <v>81</v>
      </c>
      <c r="U302" s="919"/>
      <c r="V302" s="821"/>
      <c r="W302" s="821"/>
      <c r="X302" s="919"/>
      <c r="Y302" s="1042" t="s">
        <v>81</v>
      </c>
      <c r="Z302" s="831"/>
      <c r="AA302" s="832"/>
    </row>
    <row r="303" spans="1:27" ht="15">
      <c r="A303" s="804"/>
      <c r="B303" s="805"/>
      <c r="C303" s="805"/>
      <c r="D303" s="808"/>
      <c r="E303" s="877"/>
      <c r="F303" s="808"/>
      <c r="G303" s="807"/>
      <c r="H303" s="807"/>
      <c r="I303" s="807"/>
      <c r="J303" s="808"/>
      <c r="K303" s="808"/>
      <c r="L303" s="807"/>
      <c r="M303" s="808"/>
      <c r="N303" s="809" t="s">
        <v>81</v>
      </c>
      <c r="O303" s="870" t="s">
        <v>81</v>
      </c>
      <c r="P303" s="808"/>
      <c r="Q303" s="839">
        <v>0.2</v>
      </c>
      <c r="R303" s="826">
        <v>2337.6</v>
      </c>
      <c r="S303" s="808"/>
      <c r="T303" s="879" t="s">
        <v>81</v>
      </c>
      <c r="U303" s="919">
        <v>64.715000000000003</v>
      </c>
      <c r="V303" s="808"/>
      <c r="W303" s="808"/>
      <c r="X303" s="919">
        <v>5.6000000000000005</v>
      </c>
      <c r="Y303" s="913" t="s">
        <v>81</v>
      </c>
      <c r="Z303" s="1053"/>
      <c r="AA303" s="1053"/>
    </row>
    <row r="304" spans="1:27" ht="30">
      <c r="A304" s="845">
        <v>5081</v>
      </c>
      <c r="B304" s="846"/>
      <c r="C304" s="846" t="s">
        <v>322</v>
      </c>
      <c r="D304" s="1054">
        <v>395</v>
      </c>
      <c r="E304" s="848">
        <v>8700</v>
      </c>
      <c r="F304" s="903">
        <v>86</v>
      </c>
      <c r="G304" s="972">
        <v>22</v>
      </c>
      <c r="H304" s="905">
        <v>18</v>
      </c>
      <c r="I304" s="905">
        <v>28</v>
      </c>
      <c r="J304" s="906">
        <v>50</v>
      </c>
      <c r="K304" s="853" t="s">
        <v>24</v>
      </c>
      <c r="L304" s="854">
        <v>15</v>
      </c>
      <c r="M304" s="914">
        <v>2000</v>
      </c>
      <c r="N304" s="856">
        <v>0.25</v>
      </c>
      <c r="O304" s="857">
        <v>0.9</v>
      </c>
      <c r="P304" s="854">
        <v>32</v>
      </c>
      <c r="Q304" s="839">
        <v>0.1</v>
      </c>
      <c r="R304" s="826">
        <v>5162.2</v>
      </c>
      <c r="S304" s="858">
        <v>192</v>
      </c>
      <c r="T304" s="859">
        <v>796.65</v>
      </c>
      <c r="U304" s="919">
        <v>69.44</v>
      </c>
      <c r="V304" s="905">
        <v>3.9149999999999996</v>
      </c>
      <c r="W304" s="851"/>
      <c r="X304" s="919">
        <v>2.8000000000000003</v>
      </c>
      <c r="Y304" s="907">
        <v>3.9149999999999996</v>
      </c>
      <c r="Z304" s="861">
        <v>86.239559999999997</v>
      </c>
      <c r="AA304" s="894">
        <v>21.832799999999999</v>
      </c>
    </row>
    <row r="305" spans="1:27" ht="45">
      <c r="A305" s="863">
        <v>5082</v>
      </c>
      <c r="B305" s="864"/>
      <c r="C305" s="864" t="s">
        <v>323</v>
      </c>
      <c r="D305" s="1051">
        <v>556</v>
      </c>
      <c r="E305" s="834">
        <v>13500</v>
      </c>
      <c r="F305" s="835">
        <v>121</v>
      </c>
      <c r="G305" s="973">
        <v>22</v>
      </c>
      <c r="H305" s="910">
        <v>18</v>
      </c>
      <c r="I305" s="910">
        <v>27</v>
      </c>
      <c r="J305" s="911">
        <v>75</v>
      </c>
      <c r="K305" s="782" t="s">
        <v>24</v>
      </c>
      <c r="L305" s="868">
        <v>15</v>
      </c>
      <c r="M305" s="912">
        <v>3000</v>
      </c>
      <c r="N305" s="809">
        <v>0.25</v>
      </c>
      <c r="O305" s="870">
        <v>0.9</v>
      </c>
      <c r="P305" s="868">
        <v>40</v>
      </c>
      <c r="Q305" s="839"/>
      <c r="R305" s="826" t="s">
        <v>81</v>
      </c>
      <c r="S305" s="811">
        <v>240</v>
      </c>
      <c r="T305" s="840">
        <v>1178.25</v>
      </c>
      <c r="U305" s="919"/>
      <c r="V305" s="910">
        <v>4.05</v>
      </c>
      <c r="W305" s="836"/>
      <c r="X305" s="919"/>
      <c r="Y305" s="913">
        <v>4.05</v>
      </c>
      <c r="Z305" s="871">
        <v>120.85216000000003</v>
      </c>
      <c r="AA305" s="970">
        <v>21.736000000000004</v>
      </c>
    </row>
    <row r="306" spans="1:27" ht="45">
      <c r="A306" s="845">
        <v>5083</v>
      </c>
      <c r="B306" s="846"/>
      <c r="C306" s="846" t="s">
        <v>324</v>
      </c>
      <c r="D306" s="1054">
        <v>718</v>
      </c>
      <c r="E306" s="848">
        <v>18500</v>
      </c>
      <c r="F306" s="903">
        <v>169</v>
      </c>
      <c r="G306" s="972">
        <v>24</v>
      </c>
      <c r="H306" s="905">
        <v>20</v>
      </c>
      <c r="I306" s="905">
        <v>30</v>
      </c>
      <c r="J306" s="906">
        <v>90</v>
      </c>
      <c r="K306" s="853" t="s">
        <v>24</v>
      </c>
      <c r="L306" s="854">
        <v>15</v>
      </c>
      <c r="M306" s="914">
        <v>4000</v>
      </c>
      <c r="N306" s="856">
        <v>0.25</v>
      </c>
      <c r="O306" s="857">
        <v>0.9</v>
      </c>
      <c r="P306" s="854">
        <v>45</v>
      </c>
      <c r="Q306" s="825"/>
      <c r="R306" s="826" t="s">
        <v>81</v>
      </c>
      <c r="S306" s="858">
        <v>270</v>
      </c>
      <c r="T306" s="859">
        <v>1555.75</v>
      </c>
      <c r="U306" s="829"/>
      <c r="V306" s="905">
        <v>4.1625000000000005</v>
      </c>
      <c r="W306" s="851"/>
      <c r="X306" s="829"/>
      <c r="Y306" s="907">
        <v>4.1625000000000005</v>
      </c>
      <c r="Z306" s="861">
        <v>169.40113055555557</v>
      </c>
      <c r="AA306" s="894">
        <v>23.593472222222225</v>
      </c>
    </row>
    <row r="307" spans="1:27" ht="15">
      <c r="A307" s="804"/>
      <c r="B307" s="805"/>
      <c r="C307" s="805"/>
      <c r="D307" s="1051"/>
      <c r="E307" s="877"/>
      <c r="F307" s="878"/>
      <c r="G307" s="968"/>
      <c r="H307" s="910"/>
      <c r="I307" s="910"/>
      <c r="J307" s="911"/>
      <c r="K307" s="808"/>
      <c r="L307" s="807"/>
      <c r="M307" s="911"/>
      <c r="N307" s="809" t="s">
        <v>81</v>
      </c>
      <c r="O307" s="870" t="s">
        <v>81</v>
      </c>
      <c r="P307" s="808"/>
      <c r="Q307" s="839"/>
      <c r="R307" s="826" t="s">
        <v>81</v>
      </c>
      <c r="S307" s="811"/>
      <c r="T307" s="879" t="s">
        <v>81</v>
      </c>
      <c r="U307" s="919"/>
      <c r="V307" s="1052"/>
      <c r="W307" s="880"/>
      <c r="X307" s="919"/>
      <c r="Y307" s="913" t="s">
        <v>81</v>
      </c>
      <c r="Z307" s="881"/>
      <c r="AA307" s="1043"/>
    </row>
    <row r="308" spans="1:27" ht="28.5">
      <c r="A308" s="814">
        <v>5090</v>
      </c>
      <c r="B308" s="815"/>
      <c r="C308" s="816" t="s">
        <v>325</v>
      </c>
      <c r="D308" s="822"/>
      <c r="E308" s="818"/>
      <c r="F308" s="819"/>
      <c r="G308" s="820"/>
      <c r="H308" s="821"/>
      <c r="I308" s="821"/>
      <c r="J308" s="822"/>
      <c r="K308" s="822"/>
      <c r="L308" s="817"/>
      <c r="M308" s="822"/>
      <c r="N308" s="823" t="s">
        <v>81</v>
      </c>
      <c r="O308" s="874" t="s">
        <v>81</v>
      </c>
      <c r="P308" s="817"/>
      <c r="Q308" s="839">
        <v>0.5</v>
      </c>
      <c r="R308" s="826">
        <v>387.4</v>
      </c>
      <c r="S308" s="827"/>
      <c r="T308" s="828" t="s">
        <v>81</v>
      </c>
      <c r="U308" s="919">
        <v>61.099999999999994</v>
      </c>
      <c r="V308" s="821"/>
      <c r="W308" s="821"/>
      <c r="X308" s="919">
        <v>14</v>
      </c>
      <c r="Y308" s="1042" t="s">
        <v>81</v>
      </c>
      <c r="Z308" s="831"/>
      <c r="AA308" s="832"/>
    </row>
    <row r="309" spans="1:27" ht="15">
      <c r="A309" s="804"/>
      <c r="B309" s="805"/>
      <c r="C309" s="805"/>
      <c r="D309" s="1051"/>
      <c r="E309" s="877"/>
      <c r="F309" s="878"/>
      <c r="G309" s="968"/>
      <c r="H309" s="910"/>
      <c r="I309" s="910"/>
      <c r="J309" s="911"/>
      <c r="K309" s="808"/>
      <c r="L309" s="807"/>
      <c r="M309" s="911"/>
      <c r="N309" s="809" t="s">
        <v>81</v>
      </c>
      <c r="O309" s="870" t="s">
        <v>81</v>
      </c>
      <c r="P309" s="808"/>
      <c r="Q309" s="839">
        <v>0.5</v>
      </c>
      <c r="R309" s="826">
        <v>677.95</v>
      </c>
      <c r="S309" s="811"/>
      <c r="T309" s="879" t="s">
        <v>81</v>
      </c>
      <c r="U309" s="919">
        <v>56.676666666666669</v>
      </c>
      <c r="V309" s="1052"/>
      <c r="W309" s="880"/>
      <c r="X309" s="919">
        <v>14</v>
      </c>
      <c r="Y309" s="913" t="s">
        <v>81</v>
      </c>
      <c r="Z309" s="881"/>
      <c r="AA309" s="1043"/>
    </row>
    <row r="310" spans="1:27" ht="45">
      <c r="A310" s="845">
        <v>5091</v>
      </c>
      <c r="B310" s="846"/>
      <c r="C310" s="846" t="s">
        <v>326</v>
      </c>
      <c r="D310" s="1054">
        <v>125</v>
      </c>
      <c r="E310" s="848">
        <v>7300</v>
      </c>
      <c r="F310" s="903">
        <v>45</v>
      </c>
      <c r="G310" s="972">
        <v>36</v>
      </c>
      <c r="H310" s="905">
        <v>32</v>
      </c>
      <c r="I310" s="905">
        <v>42</v>
      </c>
      <c r="J310" s="906">
        <v>40</v>
      </c>
      <c r="K310" s="853" t="s">
        <v>24</v>
      </c>
      <c r="L310" s="854">
        <v>15</v>
      </c>
      <c r="M310" s="906">
        <v>900</v>
      </c>
      <c r="N310" s="856">
        <v>0.1</v>
      </c>
      <c r="O310" s="857">
        <v>1.85</v>
      </c>
      <c r="P310" s="854">
        <v>23</v>
      </c>
      <c r="Q310" s="839">
        <v>0.25</v>
      </c>
      <c r="R310" s="826">
        <v>1080.25</v>
      </c>
      <c r="S310" s="858">
        <v>138</v>
      </c>
      <c r="T310" s="859">
        <v>707.4</v>
      </c>
      <c r="U310" s="919">
        <v>149.15625</v>
      </c>
      <c r="V310" s="905">
        <v>15.005555555555556</v>
      </c>
      <c r="W310" s="851"/>
      <c r="X310" s="919">
        <v>7</v>
      </c>
      <c r="Y310" s="907">
        <v>15.005555555555556</v>
      </c>
      <c r="Z310" s="861">
        <v>44.949513888888895</v>
      </c>
      <c r="AA310" s="894">
        <v>35.959611111111116</v>
      </c>
    </row>
    <row r="311" spans="1:27" ht="45">
      <c r="A311" s="863">
        <v>5092</v>
      </c>
      <c r="B311" s="864"/>
      <c r="C311" s="864" t="s">
        <v>327</v>
      </c>
      <c r="D311" s="1051">
        <v>140</v>
      </c>
      <c r="E311" s="834">
        <v>14000</v>
      </c>
      <c r="F311" s="835">
        <v>77</v>
      </c>
      <c r="G311" s="973">
        <v>55</v>
      </c>
      <c r="H311" s="910">
        <v>48</v>
      </c>
      <c r="I311" s="910">
        <v>67</v>
      </c>
      <c r="J311" s="911">
        <v>40</v>
      </c>
      <c r="K311" s="782" t="s">
        <v>24</v>
      </c>
      <c r="L311" s="868">
        <v>15</v>
      </c>
      <c r="M311" s="911">
        <v>900</v>
      </c>
      <c r="N311" s="809">
        <v>0.1</v>
      </c>
      <c r="O311" s="870">
        <v>1.1499999999999999</v>
      </c>
      <c r="P311" s="868">
        <v>33</v>
      </c>
      <c r="Q311" s="839">
        <v>0.16700000000000001</v>
      </c>
      <c r="R311" s="826">
        <v>1937</v>
      </c>
      <c r="S311" s="811">
        <v>198</v>
      </c>
      <c r="T311" s="840">
        <v>1290</v>
      </c>
      <c r="U311" s="919">
        <v>134.375</v>
      </c>
      <c r="V311" s="910">
        <v>17.888888888888886</v>
      </c>
      <c r="W311" s="836"/>
      <c r="X311" s="919">
        <v>4.6760000000000002</v>
      </c>
      <c r="Y311" s="913">
        <v>17.888888888888886</v>
      </c>
      <c r="Z311" s="871">
        <v>77.213888888888889</v>
      </c>
      <c r="AA311" s="970">
        <v>55.152777777777779</v>
      </c>
    </row>
    <row r="312" spans="1:27" ht="45">
      <c r="A312" s="845">
        <v>5095</v>
      </c>
      <c r="B312" s="846"/>
      <c r="C312" s="846" t="s">
        <v>1078</v>
      </c>
      <c r="D312" s="1054">
        <v>140</v>
      </c>
      <c r="E312" s="848">
        <v>26000</v>
      </c>
      <c r="F312" s="903">
        <v>78</v>
      </c>
      <c r="G312" s="972">
        <v>56</v>
      </c>
      <c r="H312" s="1055">
        <v>46</v>
      </c>
      <c r="I312" s="905">
        <v>72</v>
      </c>
      <c r="J312" s="906">
        <v>50</v>
      </c>
      <c r="K312" s="853" t="s">
        <v>24</v>
      </c>
      <c r="L312" s="854">
        <v>12</v>
      </c>
      <c r="M312" s="914">
        <v>1800</v>
      </c>
      <c r="N312" s="856">
        <v>0.25</v>
      </c>
      <c r="O312" s="857">
        <v>0.55000000000000004</v>
      </c>
      <c r="P312" s="854">
        <v>2</v>
      </c>
      <c r="Q312" s="839">
        <v>0.25</v>
      </c>
      <c r="R312" s="826">
        <v>499.15</v>
      </c>
      <c r="S312" s="858">
        <v>12</v>
      </c>
      <c r="T312" s="859">
        <v>2144</v>
      </c>
      <c r="U312" s="919">
        <v>61.054999999999993</v>
      </c>
      <c r="V312" s="905">
        <v>7.9444444444444455</v>
      </c>
      <c r="W312" s="851"/>
      <c r="X312" s="919">
        <v>7</v>
      </c>
      <c r="Y312" s="907">
        <v>7.9444444444444455</v>
      </c>
      <c r="Z312" s="861">
        <v>78.269644444444452</v>
      </c>
      <c r="AA312" s="894">
        <v>55.906888888888894</v>
      </c>
    </row>
    <row r="313" spans="1:27" ht="15">
      <c r="A313" s="804"/>
      <c r="B313" s="805"/>
      <c r="C313" s="805"/>
      <c r="D313" s="1051"/>
      <c r="E313" s="877"/>
      <c r="F313" s="878"/>
      <c r="G313" s="968"/>
      <c r="H313" s="910"/>
      <c r="I313" s="910"/>
      <c r="J313" s="911"/>
      <c r="K313" s="808"/>
      <c r="L313" s="807"/>
      <c r="M313" s="911"/>
      <c r="N313" s="809" t="s">
        <v>81</v>
      </c>
      <c r="O313" s="870" t="s">
        <v>81</v>
      </c>
      <c r="P313" s="808"/>
      <c r="Q313" s="839">
        <v>0.25</v>
      </c>
      <c r="R313" s="826">
        <v>514.04999999999995</v>
      </c>
      <c r="S313" s="811"/>
      <c r="T313" s="879" t="s">
        <v>81</v>
      </c>
      <c r="U313" s="919">
        <v>156.46249999999998</v>
      </c>
      <c r="V313" s="1052"/>
      <c r="W313" s="880"/>
      <c r="X313" s="919">
        <v>7</v>
      </c>
      <c r="Y313" s="913" t="s">
        <v>81</v>
      </c>
      <c r="Z313" s="881"/>
      <c r="AA313" s="1043"/>
    </row>
    <row r="314" spans="1:27" ht="42.75">
      <c r="A314" s="814">
        <v>5100</v>
      </c>
      <c r="B314" s="815"/>
      <c r="C314" s="816" t="s">
        <v>329</v>
      </c>
      <c r="D314" s="822"/>
      <c r="E314" s="818"/>
      <c r="F314" s="819"/>
      <c r="G314" s="820"/>
      <c r="H314" s="821"/>
      <c r="I314" s="821"/>
      <c r="J314" s="822"/>
      <c r="K314" s="822"/>
      <c r="L314" s="817"/>
      <c r="M314" s="822"/>
      <c r="N314" s="823" t="s">
        <v>81</v>
      </c>
      <c r="O314" s="874" t="s">
        <v>81</v>
      </c>
      <c r="P314" s="817"/>
      <c r="Q314" s="825"/>
      <c r="R314" s="826" t="s">
        <v>81</v>
      </c>
      <c r="S314" s="827"/>
      <c r="T314" s="828" t="s">
        <v>81</v>
      </c>
      <c r="U314" s="829"/>
      <c r="V314" s="821"/>
      <c r="W314" s="821"/>
      <c r="X314" s="829"/>
      <c r="Y314" s="1042" t="s">
        <v>81</v>
      </c>
      <c r="Z314" s="831"/>
      <c r="AA314" s="832"/>
    </row>
    <row r="315" spans="1:27" ht="15">
      <c r="A315" s="804"/>
      <c r="B315" s="805"/>
      <c r="C315" s="805"/>
      <c r="D315" s="1051"/>
      <c r="E315" s="877"/>
      <c r="F315" s="878"/>
      <c r="G315" s="968"/>
      <c r="H315" s="910"/>
      <c r="I315" s="910"/>
      <c r="J315" s="911"/>
      <c r="K315" s="808"/>
      <c r="L315" s="807"/>
      <c r="M315" s="911"/>
      <c r="N315" s="809" t="s">
        <v>81</v>
      </c>
      <c r="O315" s="870" t="s">
        <v>81</v>
      </c>
      <c r="P315" s="808"/>
      <c r="Q315" s="928"/>
      <c r="R315" s="826" t="s">
        <v>81</v>
      </c>
      <c r="S315" s="811"/>
      <c r="T315" s="879" t="s">
        <v>81</v>
      </c>
      <c r="U315" s="928"/>
      <c r="V315" s="1052"/>
      <c r="W315" s="880"/>
      <c r="X315" s="928"/>
      <c r="Y315" s="913" t="s">
        <v>81</v>
      </c>
      <c r="Z315" s="881"/>
      <c r="AA315" s="1043"/>
    </row>
    <row r="316" spans="1:27" ht="60">
      <c r="A316" s="845">
        <v>5101</v>
      </c>
      <c r="B316" s="846"/>
      <c r="C316" s="846" t="s">
        <v>330</v>
      </c>
      <c r="D316" s="1054">
        <v>80</v>
      </c>
      <c r="E316" s="848">
        <v>9900</v>
      </c>
      <c r="F316" s="903">
        <v>39</v>
      </c>
      <c r="G316" s="972">
        <v>49</v>
      </c>
      <c r="H316" s="905">
        <v>43</v>
      </c>
      <c r="I316" s="905">
        <v>59</v>
      </c>
      <c r="J316" s="906">
        <v>35</v>
      </c>
      <c r="K316" s="853" t="s">
        <v>24</v>
      </c>
      <c r="L316" s="854">
        <v>15</v>
      </c>
      <c r="M316" s="906">
        <v>700</v>
      </c>
      <c r="N316" s="856">
        <v>0.1</v>
      </c>
      <c r="O316" s="857">
        <v>1.25</v>
      </c>
      <c r="P316" s="854">
        <v>28</v>
      </c>
      <c r="Q316" s="839" t="s">
        <v>24</v>
      </c>
      <c r="R316" s="826" t="s">
        <v>81</v>
      </c>
      <c r="S316" s="858">
        <v>168</v>
      </c>
      <c r="T316" s="859">
        <v>940.19999999999993</v>
      </c>
      <c r="U316" s="919"/>
      <c r="V316" s="905">
        <v>17.678571428571427</v>
      </c>
      <c r="W316" s="851"/>
      <c r="X316" s="919"/>
      <c r="Y316" s="907">
        <v>17.678571428571427</v>
      </c>
      <c r="Z316" s="861">
        <v>39.196457142857142</v>
      </c>
      <c r="AA316" s="894">
        <v>48.995571428571431</v>
      </c>
    </row>
    <row r="317" spans="1:27" ht="60">
      <c r="A317" s="863">
        <v>5102</v>
      </c>
      <c r="B317" s="864"/>
      <c r="C317" s="864" t="s">
        <v>331</v>
      </c>
      <c r="D317" s="1051">
        <v>65</v>
      </c>
      <c r="E317" s="834">
        <v>15000</v>
      </c>
      <c r="F317" s="835">
        <v>54</v>
      </c>
      <c r="G317" s="973">
        <v>82</v>
      </c>
      <c r="H317" s="910">
        <v>69</v>
      </c>
      <c r="I317" s="910">
        <v>104</v>
      </c>
      <c r="J317" s="911">
        <v>20</v>
      </c>
      <c r="K317" s="782" t="s">
        <v>24</v>
      </c>
      <c r="L317" s="868">
        <v>15</v>
      </c>
      <c r="M317" s="912">
        <v>1200</v>
      </c>
      <c r="N317" s="809">
        <v>0.25</v>
      </c>
      <c r="O317" s="870">
        <v>1.2</v>
      </c>
      <c r="P317" s="868">
        <v>26</v>
      </c>
      <c r="Q317" s="839">
        <v>0.1</v>
      </c>
      <c r="R317" s="826">
        <v>3603.8</v>
      </c>
      <c r="S317" s="811">
        <v>156</v>
      </c>
      <c r="T317" s="840">
        <v>1198.5</v>
      </c>
      <c r="U317" s="919">
        <v>65.73</v>
      </c>
      <c r="V317" s="910">
        <v>15</v>
      </c>
      <c r="W317" s="836"/>
      <c r="X317" s="919">
        <v>2.8000000000000003</v>
      </c>
      <c r="Y317" s="913">
        <v>15</v>
      </c>
      <c r="Z317" s="871">
        <v>53.571374999999996</v>
      </c>
      <c r="AA317" s="970">
        <v>82.417500000000004</v>
      </c>
    </row>
    <row r="318" spans="1:27" ht="60">
      <c r="A318" s="845">
        <v>5104</v>
      </c>
      <c r="B318" s="846"/>
      <c r="C318" s="846" t="s">
        <v>332</v>
      </c>
      <c r="D318" s="1054">
        <v>65</v>
      </c>
      <c r="E318" s="848">
        <v>26000</v>
      </c>
      <c r="F318" s="903">
        <v>109</v>
      </c>
      <c r="G318" s="972">
        <v>170</v>
      </c>
      <c r="H318" s="905">
        <v>150</v>
      </c>
      <c r="I318" s="905">
        <v>200</v>
      </c>
      <c r="J318" s="906">
        <v>20</v>
      </c>
      <c r="K318" s="853" t="s">
        <v>24</v>
      </c>
      <c r="L318" s="854">
        <v>15</v>
      </c>
      <c r="M318" s="906">
        <v>600</v>
      </c>
      <c r="N318" s="856">
        <v>0.25</v>
      </c>
      <c r="O318" s="857">
        <v>1.25</v>
      </c>
      <c r="P318" s="854">
        <v>26</v>
      </c>
      <c r="Q318" s="839">
        <v>0.1</v>
      </c>
      <c r="R318" s="826">
        <v>4383</v>
      </c>
      <c r="S318" s="858">
        <v>156</v>
      </c>
      <c r="T318" s="859">
        <v>1963</v>
      </c>
      <c r="U318" s="919">
        <v>68.2</v>
      </c>
      <c r="V318" s="905">
        <v>54.166666666666671</v>
      </c>
      <c r="W318" s="851"/>
      <c r="X318" s="919">
        <v>2.8000000000000003</v>
      </c>
      <c r="Y318" s="907">
        <v>54.166666666666671</v>
      </c>
      <c r="Z318" s="861">
        <v>108.90641666666669</v>
      </c>
      <c r="AA318" s="894">
        <v>167.54833333333335</v>
      </c>
    </row>
    <row r="319" spans="1:27" ht="60">
      <c r="A319" s="863">
        <v>5106</v>
      </c>
      <c r="B319" s="864"/>
      <c r="C319" s="864" t="s">
        <v>333</v>
      </c>
      <c r="D319" s="1051">
        <v>70</v>
      </c>
      <c r="E319" s="834">
        <v>12500</v>
      </c>
      <c r="F319" s="835">
        <v>43</v>
      </c>
      <c r="G319" s="973">
        <v>62</v>
      </c>
      <c r="H319" s="910">
        <v>51</v>
      </c>
      <c r="I319" s="910">
        <v>79</v>
      </c>
      <c r="J319" s="911">
        <v>20</v>
      </c>
      <c r="K319" s="782" t="s">
        <v>24</v>
      </c>
      <c r="L319" s="868">
        <v>15</v>
      </c>
      <c r="M319" s="912">
        <v>2000</v>
      </c>
      <c r="N319" s="809">
        <v>0.25</v>
      </c>
      <c r="O319" s="870">
        <v>1.2</v>
      </c>
      <c r="P319" s="868">
        <v>17</v>
      </c>
      <c r="Q319" s="839">
        <v>0.1</v>
      </c>
      <c r="R319" s="826">
        <v>5947</v>
      </c>
      <c r="S319" s="811">
        <v>102</v>
      </c>
      <c r="T319" s="840">
        <v>970.75</v>
      </c>
      <c r="U319" s="919">
        <v>79.612499999999997</v>
      </c>
      <c r="V319" s="910">
        <v>7.5</v>
      </c>
      <c r="W319" s="836"/>
      <c r="X319" s="919">
        <v>2.8000000000000003</v>
      </c>
      <c r="Y319" s="913">
        <v>7.5</v>
      </c>
      <c r="Z319" s="871">
        <v>43.148875000000004</v>
      </c>
      <c r="AA319" s="970">
        <v>61.641250000000007</v>
      </c>
    </row>
    <row r="320" spans="1:27" ht="45">
      <c r="A320" s="845">
        <v>5107</v>
      </c>
      <c r="B320" s="846"/>
      <c r="C320" s="846" t="s">
        <v>334</v>
      </c>
      <c r="D320" s="1054">
        <v>30</v>
      </c>
      <c r="E320" s="848">
        <v>96000</v>
      </c>
      <c r="F320" s="903">
        <v>132</v>
      </c>
      <c r="G320" s="972">
        <v>440</v>
      </c>
      <c r="H320" s="905">
        <v>360</v>
      </c>
      <c r="I320" s="905">
        <v>570</v>
      </c>
      <c r="J320" s="906">
        <v>20</v>
      </c>
      <c r="K320" s="853" t="s">
        <v>24</v>
      </c>
      <c r="L320" s="854">
        <v>15</v>
      </c>
      <c r="M320" s="914">
        <v>2000</v>
      </c>
      <c r="N320" s="856">
        <v>0.25</v>
      </c>
      <c r="O320" s="857">
        <v>1</v>
      </c>
      <c r="P320" s="854">
        <v>62</v>
      </c>
      <c r="Q320" s="839">
        <v>0.2</v>
      </c>
      <c r="R320" s="826">
        <v>356.7</v>
      </c>
      <c r="S320" s="858">
        <v>372</v>
      </c>
      <c r="T320" s="859">
        <v>7044</v>
      </c>
      <c r="U320" s="919">
        <v>15.995999999999999</v>
      </c>
      <c r="V320" s="905">
        <v>48</v>
      </c>
      <c r="W320" s="851"/>
      <c r="X320" s="919">
        <v>5.6000000000000005</v>
      </c>
      <c r="Y320" s="907">
        <v>48</v>
      </c>
      <c r="Z320" s="861">
        <v>132.066</v>
      </c>
      <c r="AA320" s="894">
        <v>440.22</v>
      </c>
    </row>
    <row r="321" spans="1:27" ht="15">
      <c r="A321" s="863"/>
      <c r="B321" s="864"/>
      <c r="C321" s="863"/>
      <c r="D321" s="782"/>
      <c r="E321" s="834"/>
      <c r="F321" s="920"/>
      <c r="G321" s="867"/>
      <c r="H321" s="921"/>
      <c r="I321" s="921"/>
      <c r="J321" s="782"/>
      <c r="K321" s="782"/>
      <c r="L321" s="868"/>
      <c r="M321" s="782"/>
      <c r="N321" s="809" t="s">
        <v>81</v>
      </c>
      <c r="O321" s="870" t="s">
        <v>81</v>
      </c>
      <c r="P321" s="868"/>
      <c r="Q321" s="839">
        <v>0.1</v>
      </c>
      <c r="R321" s="826">
        <v>301.94000000000005</v>
      </c>
      <c r="S321" s="785"/>
      <c r="T321" s="840" t="s">
        <v>81</v>
      </c>
      <c r="U321" s="919">
        <v>12.325600000000001</v>
      </c>
      <c r="V321" s="921"/>
      <c r="W321" s="921"/>
      <c r="X321" s="919">
        <v>2.8000000000000003</v>
      </c>
      <c r="Y321" s="913" t="s">
        <v>81</v>
      </c>
      <c r="Z321" s="922"/>
      <c r="AA321" s="895"/>
    </row>
    <row r="322" spans="1:27" ht="28.5">
      <c r="A322" s="814">
        <v>5120</v>
      </c>
      <c r="B322" s="815"/>
      <c r="C322" s="816" t="s">
        <v>335</v>
      </c>
      <c r="D322" s="817"/>
      <c r="E322" s="818"/>
      <c r="F322" s="819"/>
      <c r="G322" s="820"/>
      <c r="H322" s="821"/>
      <c r="I322" s="821"/>
      <c r="J322" s="822"/>
      <c r="K322" s="822"/>
      <c r="L322" s="817"/>
      <c r="M322" s="822"/>
      <c r="N322" s="823" t="s">
        <v>81</v>
      </c>
      <c r="O322" s="874" t="s">
        <v>81</v>
      </c>
      <c r="P322" s="817"/>
      <c r="Q322" s="928"/>
      <c r="R322" s="826" t="s">
        <v>81</v>
      </c>
      <c r="S322" s="827"/>
      <c r="T322" s="828" t="s">
        <v>81</v>
      </c>
      <c r="U322" s="928"/>
      <c r="V322" s="821"/>
      <c r="W322" s="821"/>
      <c r="X322" s="928"/>
      <c r="Y322" s="1042" t="s">
        <v>81</v>
      </c>
      <c r="Z322" s="831"/>
      <c r="AA322" s="832"/>
    </row>
    <row r="323" spans="1:27" ht="15">
      <c r="A323" s="804"/>
      <c r="B323" s="805"/>
      <c r="C323" s="804"/>
      <c r="D323" s="908"/>
      <c r="E323" s="834"/>
      <c r="F323" s="835"/>
      <c r="G323" s="968"/>
      <c r="H323" s="910"/>
      <c r="I323" s="910"/>
      <c r="J323" s="911"/>
      <c r="K323" s="807"/>
      <c r="L323" s="804"/>
      <c r="M323" s="911"/>
      <c r="N323" s="809" t="s">
        <v>81</v>
      </c>
      <c r="O323" s="870" t="s">
        <v>81</v>
      </c>
      <c r="P323" s="807"/>
      <c r="Q323" s="825"/>
      <c r="R323" s="826" t="s">
        <v>81</v>
      </c>
      <c r="S323" s="811"/>
      <c r="T323" s="840" t="s">
        <v>81</v>
      </c>
      <c r="U323" s="829"/>
      <c r="V323" s="910"/>
      <c r="W323" s="836"/>
      <c r="X323" s="829"/>
      <c r="Y323" s="913" t="s">
        <v>81</v>
      </c>
      <c r="Z323" s="871"/>
      <c r="AA323" s="970"/>
    </row>
    <row r="324" spans="1:27" ht="30">
      <c r="A324" s="845">
        <v>5121</v>
      </c>
      <c r="B324" s="846"/>
      <c r="C324" s="846" t="s">
        <v>336</v>
      </c>
      <c r="D324" s="902">
        <v>100</v>
      </c>
      <c r="E324" s="848">
        <v>8900</v>
      </c>
      <c r="F324" s="903">
        <v>52</v>
      </c>
      <c r="G324" s="972">
        <v>52</v>
      </c>
      <c r="H324" s="1055">
        <v>46</v>
      </c>
      <c r="I324" s="905">
        <v>63</v>
      </c>
      <c r="J324" s="906">
        <v>30</v>
      </c>
      <c r="K324" s="853" t="s">
        <v>24</v>
      </c>
      <c r="L324" s="854">
        <v>15</v>
      </c>
      <c r="M324" s="906">
        <v>600</v>
      </c>
      <c r="N324" s="856">
        <v>0.1</v>
      </c>
      <c r="O324" s="857">
        <v>1.25</v>
      </c>
      <c r="P324" s="854">
        <v>30</v>
      </c>
      <c r="Q324" s="928"/>
      <c r="R324" s="826" t="s">
        <v>81</v>
      </c>
      <c r="S324" s="858">
        <v>180</v>
      </c>
      <c r="T324" s="859">
        <v>874.19999999999993</v>
      </c>
      <c r="U324" s="928"/>
      <c r="V324" s="905">
        <v>18.541666666666668</v>
      </c>
      <c r="W324" s="851"/>
      <c r="X324" s="928"/>
      <c r="Y324" s="907">
        <v>18.541666666666668</v>
      </c>
      <c r="Z324" s="861">
        <v>52.449833333333338</v>
      </c>
      <c r="AA324" s="894">
        <v>52.449833333333338</v>
      </c>
    </row>
    <row r="325" spans="1:27" ht="75">
      <c r="A325" s="863">
        <v>5122</v>
      </c>
      <c r="B325" s="864"/>
      <c r="C325" s="864" t="s">
        <v>337</v>
      </c>
      <c r="D325" s="908">
        <v>100</v>
      </c>
      <c r="E325" s="834">
        <v>15700</v>
      </c>
      <c r="F325" s="835">
        <v>69</v>
      </c>
      <c r="G325" s="973">
        <v>69</v>
      </c>
      <c r="H325" s="910">
        <v>60</v>
      </c>
      <c r="I325" s="910">
        <v>85</v>
      </c>
      <c r="J325" s="911">
        <v>30</v>
      </c>
      <c r="K325" s="782" t="s">
        <v>24</v>
      </c>
      <c r="L325" s="868">
        <v>15</v>
      </c>
      <c r="M325" s="911">
        <v>900</v>
      </c>
      <c r="N325" s="809">
        <v>0.25</v>
      </c>
      <c r="O325" s="870">
        <v>1.1499999999999999</v>
      </c>
      <c r="P325" s="868">
        <v>33</v>
      </c>
      <c r="Q325" s="839">
        <v>0.02</v>
      </c>
      <c r="R325" s="826">
        <v>581.1</v>
      </c>
      <c r="S325" s="811">
        <v>198</v>
      </c>
      <c r="T325" s="840">
        <v>1289.1500000000001</v>
      </c>
      <c r="U325" s="919">
        <v>16.414000000000001</v>
      </c>
      <c r="V325" s="910">
        <v>20.061111111111106</v>
      </c>
      <c r="W325" s="836"/>
      <c r="X325" s="919">
        <v>0.56000000000000005</v>
      </c>
      <c r="Y325" s="913">
        <v>20.061111111111106</v>
      </c>
      <c r="Z325" s="871">
        <v>69.336055555555561</v>
      </c>
      <c r="AA325" s="970">
        <v>69.336055555555561</v>
      </c>
    </row>
    <row r="326" spans="1:27" ht="30">
      <c r="A326" s="845">
        <v>5123</v>
      </c>
      <c r="B326" s="846"/>
      <c r="C326" s="846" t="s">
        <v>338</v>
      </c>
      <c r="D326" s="902">
        <v>80</v>
      </c>
      <c r="E326" s="848">
        <v>14000</v>
      </c>
      <c r="F326" s="903">
        <v>96</v>
      </c>
      <c r="G326" s="972">
        <v>121</v>
      </c>
      <c r="H326" s="905">
        <v>110</v>
      </c>
      <c r="I326" s="905">
        <v>140</v>
      </c>
      <c r="J326" s="906">
        <v>25</v>
      </c>
      <c r="K326" s="853" t="s">
        <v>24</v>
      </c>
      <c r="L326" s="854">
        <v>15</v>
      </c>
      <c r="M326" s="906">
        <v>800</v>
      </c>
      <c r="N326" s="856">
        <v>0.25</v>
      </c>
      <c r="O326" s="857">
        <v>3.6</v>
      </c>
      <c r="P326" s="854">
        <v>32</v>
      </c>
      <c r="Q326" s="839">
        <v>0.02</v>
      </c>
      <c r="R326" s="826">
        <v>894</v>
      </c>
      <c r="S326" s="858">
        <v>192</v>
      </c>
      <c r="T326" s="859">
        <v>1165</v>
      </c>
      <c r="U326" s="919">
        <v>15.973333333333333</v>
      </c>
      <c r="V326" s="905">
        <v>63</v>
      </c>
      <c r="W326" s="851"/>
      <c r="X326" s="919">
        <v>0.56000000000000005</v>
      </c>
      <c r="Y326" s="907">
        <v>63</v>
      </c>
      <c r="Z326" s="861">
        <v>96.447999999999993</v>
      </c>
      <c r="AA326" s="894">
        <v>120.56</v>
      </c>
    </row>
    <row r="327" spans="1:27" ht="45">
      <c r="A327" s="863">
        <v>5096</v>
      </c>
      <c r="B327" s="864"/>
      <c r="C327" s="864" t="s">
        <v>1078</v>
      </c>
      <c r="D327" s="908">
        <v>100</v>
      </c>
      <c r="E327" s="834">
        <v>26000</v>
      </c>
      <c r="F327" s="835">
        <v>56</v>
      </c>
      <c r="G327" s="973">
        <v>56</v>
      </c>
      <c r="H327" s="910">
        <v>46</v>
      </c>
      <c r="I327" s="910">
        <v>72</v>
      </c>
      <c r="J327" s="911">
        <v>50</v>
      </c>
      <c r="K327" s="782" t="s">
        <v>24</v>
      </c>
      <c r="L327" s="868">
        <v>12</v>
      </c>
      <c r="M327" s="911">
        <v>1800</v>
      </c>
      <c r="N327" s="809">
        <v>0.25</v>
      </c>
      <c r="O327" s="870">
        <v>0.55000000000000004</v>
      </c>
      <c r="P327" s="868">
        <v>2</v>
      </c>
      <c r="Q327" s="839">
        <v>0.02</v>
      </c>
      <c r="R327" s="826">
        <v>1303.75</v>
      </c>
      <c r="S327" s="811">
        <v>12</v>
      </c>
      <c r="T327" s="840">
        <v>2144</v>
      </c>
      <c r="U327" s="919">
        <v>18.375</v>
      </c>
      <c r="V327" s="910">
        <v>7.9444444444444455</v>
      </c>
      <c r="W327" s="836"/>
      <c r="X327" s="919">
        <v>0.56000000000000005</v>
      </c>
      <c r="Y327" s="913">
        <v>7.9444444444444455</v>
      </c>
      <c r="Z327" s="871">
        <v>55.906888888888901</v>
      </c>
      <c r="AA327" s="970">
        <v>55.906888888888894</v>
      </c>
    </row>
    <row r="328" spans="1:27" ht="15">
      <c r="A328" s="804"/>
      <c r="B328" s="805"/>
      <c r="C328" s="805"/>
      <c r="D328" s="1051"/>
      <c r="E328" s="877"/>
      <c r="F328" s="878"/>
      <c r="G328" s="968"/>
      <c r="H328" s="910"/>
      <c r="I328" s="910"/>
      <c r="J328" s="911"/>
      <c r="K328" s="808"/>
      <c r="L328" s="807"/>
      <c r="M328" s="911"/>
      <c r="N328" s="809" t="s">
        <v>81</v>
      </c>
      <c r="O328" s="870" t="s">
        <v>81</v>
      </c>
      <c r="P328" s="808"/>
      <c r="Q328" s="839"/>
      <c r="R328" s="826" t="s">
        <v>81</v>
      </c>
      <c r="S328" s="811"/>
      <c r="T328" s="879" t="s">
        <v>81</v>
      </c>
      <c r="U328" s="919"/>
      <c r="V328" s="1052"/>
      <c r="W328" s="880"/>
      <c r="X328" s="919">
        <v>0</v>
      </c>
      <c r="Y328" s="913" t="s">
        <v>81</v>
      </c>
      <c r="Z328" s="881"/>
      <c r="AA328" s="1043"/>
    </row>
    <row r="329" spans="1:27" ht="57">
      <c r="A329" s="814">
        <v>5130</v>
      </c>
      <c r="B329" s="815"/>
      <c r="C329" s="816" t="s">
        <v>340</v>
      </c>
      <c r="D329" s="817"/>
      <c r="E329" s="818"/>
      <c r="F329" s="819"/>
      <c r="G329" s="820"/>
      <c r="H329" s="821"/>
      <c r="I329" s="821"/>
      <c r="J329" s="822"/>
      <c r="K329" s="822"/>
      <c r="L329" s="817"/>
      <c r="M329" s="822"/>
      <c r="N329" s="823" t="s">
        <v>81</v>
      </c>
      <c r="O329" s="874" t="s">
        <v>81</v>
      </c>
      <c r="P329" s="817"/>
      <c r="Q329" s="825"/>
      <c r="R329" s="826" t="s">
        <v>81</v>
      </c>
      <c r="S329" s="827"/>
      <c r="T329" s="828" t="s">
        <v>81</v>
      </c>
      <c r="U329" s="829"/>
      <c r="V329" s="821"/>
      <c r="W329" s="821"/>
      <c r="X329" s="829"/>
      <c r="Y329" s="1042" t="s">
        <v>81</v>
      </c>
      <c r="Z329" s="831"/>
      <c r="AA329" s="832"/>
    </row>
    <row r="330" spans="1:27" ht="15">
      <c r="A330" s="804"/>
      <c r="B330" s="805"/>
      <c r="C330" s="805"/>
      <c r="D330" s="1051"/>
      <c r="E330" s="877"/>
      <c r="F330" s="878"/>
      <c r="G330" s="968"/>
      <c r="H330" s="910"/>
      <c r="I330" s="910"/>
      <c r="J330" s="911"/>
      <c r="K330" s="808"/>
      <c r="L330" s="807"/>
      <c r="M330" s="911"/>
      <c r="N330" s="809" t="s">
        <v>81</v>
      </c>
      <c r="O330" s="870" t="s">
        <v>81</v>
      </c>
      <c r="P330" s="808"/>
      <c r="Q330" s="839"/>
      <c r="R330" s="826" t="s">
        <v>81</v>
      </c>
      <c r="S330" s="811"/>
      <c r="T330" s="879" t="s">
        <v>81</v>
      </c>
      <c r="U330" s="919"/>
      <c r="V330" s="1052"/>
      <c r="W330" s="880"/>
      <c r="X330" s="919"/>
      <c r="Y330" s="913" t="s">
        <v>81</v>
      </c>
      <c r="Z330" s="881"/>
      <c r="AA330" s="1043"/>
    </row>
    <row r="331" spans="1:27" ht="30">
      <c r="A331" s="863">
        <v>5131</v>
      </c>
      <c r="B331" s="864"/>
      <c r="C331" s="864" t="s">
        <v>1079</v>
      </c>
      <c r="D331" s="908">
        <v>191</v>
      </c>
      <c r="E331" s="834">
        <v>2800</v>
      </c>
      <c r="F331" s="835">
        <v>20</v>
      </c>
      <c r="G331" s="973">
        <v>10.5</v>
      </c>
      <c r="H331" s="910">
        <v>9</v>
      </c>
      <c r="I331" s="910">
        <v>13</v>
      </c>
      <c r="J331" s="911">
        <v>60</v>
      </c>
      <c r="K331" s="782" t="s">
        <v>24</v>
      </c>
      <c r="L331" s="868">
        <v>15</v>
      </c>
      <c r="M331" s="912">
        <v>1400</v>
      </c>
      <c r="N331" s="809">
        <v>0.1</v>
      </c>
      <c r="O331" s="870">
        <v>1.25</v>
      </c>
      <c r="P331" s="868">
        <v>32</v>
      </c>
      <c r="Q331" s="839">
        <v>0.25</v>
      </c>
      <c r="R331" s="826">
        <v>519.12</v>
      </c>
      <c r="S331" s="811">
        <v>192</v>
      </c>
      <c r="T331" s="840">
        <v>410.40000000000003</v>
      </c>
      <c r="U331" s="919">
        <v>17.318000000000001</v>
      </c>
      <c r="V331" s="910">
        <v>2.5</v>
      </c>
      <c r="W331" s="836"/>
      <c r="X331" s="919">
        <v>7</v>
      </c>
      <c r="Y331" s="913">
        <v>2.5</v>
      </c>
      <c r="Z331" s="871">
        <v>19.623340000000002</v>
      </c>
      <c r="AA331" s="970">
        <v>10.274000000000001</v>
      </c>
    </row>
    <row r="332" spans="1:27" ht="30">
      <c r="A332" s="845">
        <v>5132</v>
      </c>
      <c r="B332" s="846"/>
      <c r="C332" s="846" t="s">
        <v>1080</v>
      </c>
      <c r="D332" s="902">
        <v>278</v>
      </c>
      <c r="E332" s="848">
        <v>5000</v>
      </c>
      <c r="F332" s="903">
        <v>31</v>
      </c>
      <c r="G332" s="972">
        <v>11.5</v>
      </c>
      <c r="H332" s="905">
        <v>10</v>
      </c>
      <c r="I332" s="905">
        <v>14</v>
      </c>
      <c r="J332" s="906">
        <v>80</v>
      </c>
      <c r="K332" s="853" t="s">
        <v>24</v>
      </c>
      <c r="L332" s="854">
        <v>15</v>
      </c>
      <c r="M332" s="914">
        <v>2000</v>
      </c>
      <c r="N332" s="856">
        <v>0.1</v>
      </c>
      <c r="O332" s="857">
        <v>1.05</v>
      </c>
      <c r="P332" s="854">
        <v>37</v>
      </c>
      <c r="Q332" s="839">
        <v>0.1</v>
      </c>
      <c r="R332" s="826">
        <v>947.6</v>
      </c>
      <c r="S332" s="858">
        <v>222</v>
      </c>
      <c r="T332" s="859">
        <v>612</v>
      </c>
      <c r="U332" s="919">
        <v>30.04</v>
      </c>
      <c r="V332" s="905">
        <v>2.625</v>
      </c>
      <c r="W332" s="851"/>
      <c r="X332" s="919">
        <v>2.8000000000000003</v>
      </c>
      <c r="Y332" s="907">
        <v>2.625</v>
      </c>
      <c r="Z332" s="861">
        <v>31.420950000000008</v>
      </c>
      <c r="AA332" s="894">
        <v>11.302500000000002</v>
      </c>
    </row>
    <row r="333" spans="1:27" ht="15">
      <c r="A333" s="863">
        <v>5133</v>
      </c>
      <c r="B333" s="864"/>
      <c r="C333" s="864" t="s">
        <v>1081</v>
      </c>
      <c r="D333" s="908">
        <v>142</v>
      </c>
      <c r="E333" s="834">
        <v>4000</v>
      </c>
      <c r="F333" s="835">
        <v>23</v>
      </c>
      <c r="G333" s="973">
        <v>16</v>
      </c>
      <c r="H333" s="910">
        <v>14</v>
      </c>
      <c r="I333" s="910">
        <v>20</v>
      </c>
      <c r="J333" s="911">
        <v>40</v>
      </c>
      <c r="K333" s="782" t="s">
        <v>24</v>
      </c>
      <c r="L333" s="868">
        <v>15</v>
      </c>
      <c r="M333" s="912">
        <v>1200</v>
      </c>
      <c r="N333" s="809">
        <v>0.25</v>
      </c>
      <c r="O333" s="870">
        <v>1.2</v>
      </c>
      <c r="P333" s="868">
        <v>26</v>
      </c>
      <c r="Q333" s="839">
        <v>0.1</v>
      </c>
      <c r="R333" s="826">
        <v>2727.2</v>
      </c>
      <c r="S333" s="811">
        <v>156</v>
      </c>
      <c r="T333" s="840">
        <v>434</v>
      </c>
      <c r="U333" s="919">
        <v>37.327500000000001</v>
      </c>
      <c r="V333" s="910">
        <v>4</v>
      </c>
      <c r="W333" s="836"/>
      <c r="X333" s="919">
        <v>2.8000000000000003</v>
      </c>
      <c r="Y333" s="913">
        <v>4</v>
      </c>
      <c r="Z333" s="871">
        <v>23.195700000000002</v>
      </c>
      <c r="AA333" s="970">
        <v>16.335000000000001</v>
      </c>
    </row>
    <row r="334" spans="1:27" ht="15">
      <c r="A334" s="845">
        <v>5134</v>
      </c>
      <c r="B334" s="846"/>
      <c r="C334" s="846" t="s">
        <v>1082</v>
      </c>
      <c r="D334" s="902">
        <v>280</v>
      </c>
      <c r="E334" s="848">
        <v>10700</v>
      </c>
      <c r="F334" s="903">
        <v>51</v>
      </c>
      <c r="G334" s="972">
        <v>18</v>
      </c>
      <c r="H334" s="905">
        <v>16</v>
      </c>
      <c r="I334" s="905">
        <v>23</v>
      </c>
      <c r="J334" s="906">
        <v>80</v>
      </c>
      <c r="K334" s="853" t="s">
        <v>24</v>
      </c>
      <c r="L334" s="854">
        <v>15</v>
      </c>
      <c r="M334" s="914">
        <v>2400</v>
      </c>
      <c r="N334" s="856">
        <v>0.25</v>
      </c>
      <c r="O334" s="857">
        <v>0.95</v>
      </c>
      <c r="P334" s="854">
        <v>42</v>
      </c>
      <c r="Q334" s="839"/>
      <c r="R334" s="826" t="s">
        <v>81</v>
      </c>
      <c r="S334" s="858">
        <v>252</v>
      </c>
      <c r="T334" s="859">
        <v>995.65</v>
      </c>
      <c r="U334" s="919"/>
      <c r="V334" s="905">
        <v>4.2354166666666666</v>
      </c>
      <c r="W334" s="851"/>
      <c r="X334" s="919"/>
      <c r="Y334" s="907">
        <v>4.2354166666666666</v>
      </c>
      <c r="Z334" s="861">
        <v>51.377608333333335</v>
      </c>
      <c r="AA334" s="894">
        <v>18.349145833333335</v>
      </c>
    </row>
    <row r="335" spans="1:27" ht="60">
      <c r="A335" s="863">
        <v>5135</v>
      </c>
      <c r="B335" s="864"/>
      <c r="C335" s="864" t="s">
        <v>1083</v>
      </c>
      <c r="D335" s="908">
        <v>130</v>
      </c>
      <c r="E335" s="834">
        <v>12500</v>
      </c>
      <c r="F335" s="835">
        <v>35</v>
      </c>
      <c r="G335" s="973">
        <v>27</v>
      </c>
      <c r="H335" s="910">
        <v>23</v>
      </c>
      <c r="I335" s="910">
        <v>33</v>
      </c>
      <c r="J335" s="911">
        <v>60</v>
      </c>
      <c r="K335" s="782" t="s">
        <v>24</v>
      </c>
      <c r="L335" s="868">
        <v>15</v>
      </c>
      <c r="M335" s="912">
        <v>2000</v>
      </c>
      <c r="N335" s="809">
        <v>0.25</v>
      </c>
      <c r="O335" s="870">
        <v>1.2</v>
      </c>
      <c r="P335" s="868">
        <v>26</v>
      </c>
      <c r="Q335" s="825"/>
      <c r="R335" s="826" t="s">
        <v>81</v>
      </c>
      <c r="S335" s="811">
        <v>156</v>
      </c>
      <c r="T335" s="840">
        <v>1024.75</v>
      </c>
      <c r="U335" s="829"/>
      <c r="V335" s="910">
        <v>7.5</v>
      </c>
      <c r="W335" s="836"/>
      <c r="X335" s="829"/>
      <c r="Y335" s="913">
        <v>7.5</v>
      </c>
      <c r="Z335" s="871">
        <v>35.148208333333336</v>
      </c>
      <c r="AA335" s="970">
        <v>27.037083333333335</v>
      </c>
    </row>
    <row r="336" spans="1:27" ht="60">
      <c r="A336" s="845">
        <v>5136</v>
      </c>
      <c r="B336" s="846"/>
      <c r="C336" s="846" t="s">
        <v>1084</v>
      </c>
      <c r="D336" s="902">
        <v>260</v>
      </c>
      <c r="E336" s="848">
        <v>20000</v>
      </c>
      <c r="F336" s="903">
        <v>71</v>
      </c>
      <c r="G336" s="972">
        <v>27</v>
      </c>
      <c r="H336" s="905">
        <v>23</v>
      </c>
      <c r="I336" s="905">
        <v>34</v>
      </c>
      <c r="J336" s="906">
        <v>90</v>
      </c>
      <c r="K336" s="853" t="s">
        <v>24</v>
      </c>
      <c r="L336" s="854">
        <v>15</v>
      </c>
      <c r="M336" s="914">
        <v>3000</v>
      </c>
      <c r="N336" s="856">
        <v>0.25</v>
      </c>
      <c r="O336" s="857">
        <v>1</v>
      </c>
      <c r="P336" s="854">
        <v>42</v>
      </c>
      <c r="Q336" s="839"/>
      <c r="R336" s="826" t="s">
        <v>81</v>
      </c>
      <c r="S336" s="858">
        <v>252</v>
      </c>
      <c r="T336" s="859">
        <v>1642</v>
      </c>
      <c r="U336" s="919"/>
      <c r="V336" s="905">
        <v>6.666666666666667</v>
      </c>
      <c r="W336" s="851"/>
      <c r="X336" s="919"/>
      <c r="Y336" s="907">
        <v>6.666666666666667</v>
      </c>
      <c r="Z336" s="861">
        <v>71.245777777777789</v>
      </c>
      <c r="AA336" s="894">
        <v>27.402222222222225</v>
      </c>
    </row>
    <row r="337" spans="1:27" ht="15">
      <c r="A337" s="863">
        <v>5137</v>
      </c>
      <c r="B337" s="864"/>
      <c r="C337" s="864" t="s">
        <v>1073</v>
      </c>
      <c r="D337" s="908">
        <v>110</v>
      </c>
      <c r="E337" s="834">
        <v>11200</v>
      </c>
      <c r="F337" s="835">
        <v>28</v>
      </c>
      <c r="G337" s="973">
        <v>25</v>
      </c>
      <c r="H337" s="910">
        <v>22</v>
      </c>
      <c r="I337" s="910">
        <v>31</v>
      </c>
      <c r="J337" s="911">
        <v>60</v>
      </c>
      <c r="K337" s="782" t="s">
        <v>24</v>
      </c>
      <c r="L337" s="868">
        <v>15</v>
      </c>
      <c r="M337" s="912">
        <v>2000</v>
      </c>
      <c r="N337" s="809">
        <v>0.25</v>
      </c>
      <c r="O337" s="870">
        <v>1.3</v>
      </c>
      <c r="P337" s="868">
        <v>26</v>
      </c>
      <c r="Q337" s="839">
        <v>0.25</v>
      </c>
      <c r="R337" s="826">
        <v>725.11999999999989</v>
      </c>
      <c r="S337" s="811">
        <v>156</v>
      </c>
      <c r="T337" s="840">
        <v>934.4</v>
      </c>
      <c r="U337" s="919">
        <v>26.820571428571427</v>
      </c>
      <c r="V337" s="910">
        <v>7.2799999999999994</v>
      </c>
      <c r="W337" s="836"/>
      <c r="X337" s="919">
        <v>7</v>
      </c>
      <c r="Y337" s="913">
        <v>7.2799999999999994</v>
      </c>
      <c r="Z337" s="871">
        <v>27.652533333333331</v>
      </c>
      <c r="AA337" s="970">
        <v>25.138666666666666</v>
      </c>
    </row>
    <row r="338" spans="1:27" ht="60">
      <c r="A338" s="845">
        <v>5138</v>
      </c>
      <c r="B338" s="846" t="s">
        <v>1056</v>
      </c>
      <c r="C338" s="846" t="s">
        <v>347</v>
      </c>
      <c r="D338" s="847">
        <v>2</v>
      </c>
      <c r="E338" s="848">
        <v>2200</v>
      </c>
      <c r="F338" s="883">
        <v>14.5</v>
      </c>
      <c r="G338" s="850"/>
      <c r="H338" s="851">
        <v>13.5</v>
      </c>
      <c r="I338" s="851">
        <v>16</v>
      </c>
      <c r="J338" s="852">
        <v>80</v>
      </c>
      <c r="K338" s="853">
        <v>60</v>
      </c>
      <c r="L338" s="854">
        <v>10</v>
      </c>
      <c r="M338" s="855">
        <v>4000</v>
      </c>
      <c r="N338" s="856">
        <v>0.25</v>
      </c>
      <c r="O338" s="857">
        <v>1.85</v>
      </c>
      <c r="P338" s="854">
        <v>7</v>
      </c>
      <c r="Q338" s="839">
        <v>0.1</v>
      </c>
      <c r="R338" s="826">
        <v>1005.75</v>
      </c>
      <c r="S338" s="858">
        <v>91</v>
      </c>
      <c r="T338" s="859">
        <v>298.89999999999998</v>
      </c>
      <c r="U338" s="919">
        <v>60.737499999999997</v>
      </c>
      <c r="V338" s="851">
        <v>1.0175000000000001</v>
      </c>
      <c r="W338" s="851">
        <v>8.33</v>
      </c>
      <c r="X338" s="919">
        <v>2.8000000000000003</v>
      </c>
      <c r="Y338" s="860">
        <v>9.3475000000000001</v>
      </c>
      <c r="Z338" s="861">
        <v>14.392125000000002</v>
      </c>
      <c r="AA338" s="862"/>
    </row>
    <row r="339" spans="1:27" ht="15">
      <c r="A339" s="804"/>
      <c r="B339" s="805"/>
      <c r="C339" s="805"/>
      <c r="D339" s="1056"/>
      <c r="E339" s="877"/>
      <c r="F339" s="1057"/>
      <c r="G339" s="807"/>
      <c r="H339" s="836"/>
      <c r="I339" s="836"/>
      <c r="J339" s="837"/>
      <c r="K339" s="808"/>
      <c r="L339" s="807"/>
      <c r="M339" s="869"/>
      <c r="N339" s="809" t="s">
        <v>81</v>
      </c>
      <c r="O339" s="870" t="s">
        <v>81</v>
      </c>
      <c r="P339" s="808"/>
      <c r="Q339" s="839">
        <v>0.1</v>
      </c>
      <c r="R339" s="826">
        <v>1862.5</v>
      </c>
      <c r="S339" s="811"/>
      <c r="T339" s="879" t="s">
        <v>81</v>
      </c>
      <c r="U339" s="919">
        <v>104.72499999999999</v>
      </c>
      <c r="V339" s="880"/>
      <c r="W339" s="880"/>
      <c r="X339" s="919">
        <v>2.8000000000000003</v>
      </c>
      <c r="Y339" s="842" t="s">
        <v>81</v>
      </c>
      <c r="Z339" s="881"/>
      <c r="AA339" s="872"/>
    </row>
    <row r="340" spans="1:27" ht="28.5">
      <c r="A340" s="814">
        <v>5140</v>
      </c>
      <c r="B340" s="815" t="s">
        <v>1056</v>
      </c>
      <c r="C340" s="816" t="s">
        <v>348</v>
      </c>
      <c r="D340" s="817"/>
      <c r="E340" s="818"/>
      <c r="F340" s="819"/>
      <c r="G340" s="820"/>
      <c r="H340" s="821"/>
      <c r="I340" s="821"/>
      <c r="J340" s="822"/>
      <c r="K340" s="822"/>
      <c r="L340" s="817"/>
      <c r="M340" s="822"/>
      <c r="N340" s="823" t="s">
        <v>81</v>
      </c>
      <c r="O340" s="874" t="s">
        <v>81</v>
      </c>
      <c r="P340" s="817"/>
      <c r="Q340" s="839">
        <v>0.05</v>
      </c>
      <c r="R340" s="826">
        <v>819.5</v>
      </c>
      <c r="S340" s="827"/>
      <c r="T340" s="828" t="s">
        <v>81</v>
      </c>
      <c r="U340" s="919">
        <v>48.024999999999999</v>
      </c>
      <c r="V340" s="821"/>
      <c r="W340" s="821"/>
      <c r="X340" s="919">
        <v>1.4000000000000001</v>
      </c>
      <c r="Y340" s="875" t="s">
        <v>81</v>
      </c>
      <c r="Z340" s="831"/>
      <c r="AA340" s="832"/>
    </row>
    <row r="341" spans="1:27" ht="15">
      <c r="A341" s="804"/>
      <c r="B341" s="805"/>
      <c r="C341" s="804"/>
      <c r="D341" s="865"/>
      <c r="E341" s="834"/>
      <c r="F341" s="1058"/>
      <c r="G341" s="804"/>
      <c r="H341" s="836"/>
      <c r="I341" s="836"/>
      <c r="J341" s="837"/>
      <c r="K341" s="807"/>
      <c r="L341" s="804"/>
      <c r="M341" s="869"/>
      <c r="N341" s="809" t="s">
        <v>81</v>
      </c>
      <c r="O341" s="1059" t="s">
        <v>81</v>
      </c>
      <c r="P341" s="807"/>
      <c r="Q341" s="839">
        <v>0.05</v>
      </c>
      <c r="R341" s="826">
        <v>6779.5</v>
      </c>
      <c r="S341" s="811"/>
      <c r="T341" s="840" t="s">
        <v>81</v>
      </c>
      <c r="U341" s="919">
        <v>369.77499999999998</v>
      </c>
      <c r="V341" s="836"/>
      <c r="W341" s="836"/>
      <c r="X341" s="919">
        <v>1.4000000000000001</v>
      </c>
      <c r="Y341" s="842" t="s">
        <v>81</v>
      </c>
      <c r="Z341" s="871"/>
      <c r="AA341" s="895"/>
    </row>
    <row r="342" spans="1:27" ht="60">
      <c r="A342" s="1050">
        <v>5141</v>
      </c>
      <c r="B342" s="846"/>
      <c r="C342" s="885" t="s">
        <v>349</v>
      </c>
      <c r="D342" s="902">
        <v>52</v>
      </c>
      <c r="E342" s="848">
        <v>7300</v>
      </c>
      <c r="F342" s="903">
        <v>14</v>
      </c>
      <c r="G342" s="972">
        <v>27</v>
      </c>
      <c r="H342" s="905">
        <v>24</v>
      </c>
      <c r="I342" s="905">
        <v>32</v>
      </c>
      <c r="J342" s="906">
        <v>50</v>
      </c>
      <c r="K342" s="853" t="s">
        <v>24</v>
      </c>
      <c r="L342" s="854">
        <v>12</v>
      </c>
      <c r="M342" s="914">
        <v>1600</v>
      </c>
      <c r="N342" s="856">
        <v>0.25</v>
      </c>
      <c r="O342" s="857">
        <v>2.5</v>
      </c>
      <c r="P342" s="854">
        <v>13</v>
      </c>
      <c r="Q342" s="825"/>
      <c r="R342" s="826" t="s">
        <v>81</v>
      </c>
      <c r="S342" s="858">
        <v>78</v>
      </c>
      <c r="T342" s="859">
        <v>676.6</v>
      </c>
      <c r="U342" s="829"/>
      <c r="V342" s="905">
        <v>11.40625</v>
      </c>
      <c r="W342" s="851"/>
      <c r="X342" s="829"/>
      <c r="Y342" s="907">
        <v>11.40625</v>
      </c>
      <c r="Z342" s="861">
        <v>14.264679000000001</v>
      </c>
      <c r="AA342" s="894">
        <v>27.432075000000001</v>
      </c>
    </row>
    <row r="343" spans="1:27" ht="60">
      <c r="A343" s="1006">
        <v>5142</v>
      </c>
      <c r="B343" s="864" t="s">
        <v>1056</v>
      </c>
      <c r="C343" s="900" t="s">
        <v>350</v>
      </c>
      <c r="D343" s="908">
        <v>87</v>
      </c>
      <c r="E343" s="834">
        <v>11500</v>
      </c>
      <c r="F343" s="835">
        <v>32</v>
      </c>
      <c r="G343" s="973">
        <v>36</v>
      </c>
      <c r="H343" s="910">
        <v>32</v>
      </c>
      <c r="I343" s="910">
        <v>43</v>
      </c>
      <c r="J343" s="911">
        <v>60</v>
      </c>
      <c r="K343" s="782" t="s">
        <v>24</v>
      </c>
      <c r="L343" s="868">
        <v>12</v>
      </c>
      <c r="M343" s="912">
        <v>1800</v>
      </c>
      <c r="N343" s="809">
        <v>0.25</v>
      </c>
      <c r="O343" s="870">
        <v>2.4</v>
      </c>
      <c r="P343" s="868">
        <v>19</v>
      </c>
      <c r="Q343" s="825"/>
      <c r="R343" s="826" t="s">
        <v>81</v>
      </c>
      <c r="S343" s="811">
        <v>114</v>
      </c>
      <c r="T343" s="840">
        <v>1057</v>
      </c>
      <c r="U343" s="829"/>
      <c r="V343" s="910">
        <v>15.333333333333334</v>
      </c>
      <c r="W343" s="836"/>
      <c r="X343" s="829"/>
      <c r="Y343" s="913">
        <v>15.333333333333334</v>
      </c>
      <c r="Z343" s="871">
        <v>31.533150000000006</v>
      </c>
      <c r="AA343" s="970">
        <v>36.245000000000005</v>
      </c>
    </row>
    <row r="344" spans="1:27" ht="60">
      <c r="A344" s="1050">
        <v>5143</v>
      </c>
      <c r="B344" s="846" t="s">
        <v>1056</v>
      </c>
      <c r="C344" s="885" t="s">
        <v>351</v>
      </c>
      <c r="D344" s="902">
        <v>102</v>
      </c>
      <c r="E344" s="848">
        <v>13500</v>
      </c>
      <c r="F344" s="903">
        <v>37</v>
      </c>
      <c r="G344" s="972">
        <v>36</v>
      </c>
      <c r="H344" s="905">
        <v>32</v>
      </c>
      <c r="I344" s="905">
        <v>43</v>
      </c>
      <c r="J344" s="906">
        <v>70</v>
      </c>
      <c r="K344" s="853" t="s">
        <v>24</v>
      </c>
      <c r="L344" s="854">
        <v>12</v>
      </c>
      <c r="M344" s="914">
        <v>2200</v>
      </c>
      <c r="N344" s="856">
        <v>0.25</v>
      </c>
      <c r="O344" s="857">
        <v>2.4</v>
      </c>
      <c r="P344" s="854">
        <v>26</v>
      </c>
      <c r="Q344" s="839"/>
      <c r="R344" s="826" t="s">
        <v>81</v>
      </c>
      <c r="S344" s="858">
        <v>156</v>
      </c>
      <c r="T344" s="859">
        <v>1263</v>
      </c>
      <c r="U344" s="919"/>
      <c r="V344" s="905">
        <v>14.727272727272727</v>
      </c>
      <c r="W344" s="851"/>
      <c r="X344" s="919"/>
      <c r="Y344" s="907">
        <v>14.727272727272727</v>
      </c>
      <c r="Z344" s="861">
        <v>36.768085714285718</v>
      </c>
      <c r="AA344" s="894">
        <v>36.047142857142859</v>
      </c>
    </row>
    <row r="345" spans="1:27" ht="60">
      <c r="A345" s="1006">
        <v>5144</v>
      </c>
      <c r="B345" s="864" t="s">
        <v>1056</v>
      </c>
      <c r="C345" s="900" t="s">
        <v>352</v>
      </c>
      <c r="D345" s="908">
        <v>115</v>
      </c>
      <c r="E345" s="834">
        <v>18000</v>
      </c>
      <c r="F345" s="835">
        <v>46</v>
      </c>
      <c r="G345" s="973">
        <v>40</v>
      </c>
      <c r="H345" s="910">
        <v>35</v>
      </c>
      <c r="I345" s="910">
        <v>48</v>
      </c>
      <c r="J345" s="911">
        <v>80</v>
      </c>
      <c r="K345" s="782" t="s">
        <v>24</v>
      </c>
      <c r="L345" s="868">
        <v>12</v>
      </c>
      <c r="M345" s="912">
        <v>2800</v>
      </c>
      <c r="N345" s="809">
        <v>0.25</v>
      </c>
      <c r="O345" s="870">
        <v>2.4</v>
      </c>
      <c r="P345" s="868">
        <v>32</v>
      </c>
      <c r="Q345" s="839">
        <v>0.25</v>
      </c>
      <c r="R345" s="826">
        <v>675.68000000000006</v>
      </c>
      <c r="S345" s="811">
        <v>192</v>
      </c>
      <c r="T345" s="840">
        <v>1668</v>
      </c>
      <c r="U345" s="919">
        <v>30.069333333333336</v>
      </c>
      <c r="V345" s="910">
        <v>15.428571428571429</v>
      </c>
      <c r="W345" s="836"/>
      <c r="X345" s="919">
        <v>7</v>
      </c>
      <c r="Y345" s="913">
        <v>15.428571428571429</v>
      </c>
      <c r="Z345" s="871">
        <v>45.892392857142866</v>
      </c>
      <c r="AA345" s="970">
        <v>39.906428571428577</v>
      </c>
    </row>
    <row r="346" spans="1:27" ht="45">
      <c r="A346" s="1050">
        <v>5145</v>
      </c>
      <c r="B346" s="846"/>
      <c r="C346" s="885" t="s">
        <v>353</v>
      </c>
      <c r="D346" s="999"/>
      <c r="E346" s="848">
        <v>11000</v>
      </c>
      <c r="F346" s="883">
        <v>21</v>
      </c>
      <c r="G346" s="1060"/>
      <c r="H346" s="851">
        <v>19</v>
      </c>
      <c r="I346" s="851">
        <v>25</v>
      </c>
      <c r="J346" s="852">
        <v>100</v>
      </c>
      <c r="K346" s="853" t="s">
        <v>24</v>
      </c>
      <c r="L346" s="854">
        <v>12</v>
      </c>
      <c r="M346" s="855">
        <v>3000</v>
      </c>
      <c r="N346" s="856">
        <v>0.25</v>
      </c>
      <c r="O346" s="857">
        <v>2.5499999999999998</v>
      </c>
      <c r="P346" s="854">
        <v>15</v>
      </c>
      <c r="Q346" s="839">
        <v>0.1</v>
      </c>
      <c r="R346" s="826">
        <v>871.65</v>
      </c>
      <c r="S346" s="858">
        <v>90</v>
      </c>
      <c r="T346" s="859">
        <v>992</v>
      </c>
      <c r="U346" s="919">
        <v>37.535000000000004</v>
      </c>
      <c r="V346" s="851">
        <v>9.35</v>
      </c>
      <c r="W346" s="851"/>
      <c r="X346" s="919">
        <v>2.8000000000000003</v>
      </c>
      <c r="Y346" s="860">
        <v>9.35</v>
      </c>
      <c r="Z346" s="861">
        <v>21.197000000000003</v>
      </c>
      <c r="AA346" s="1019"/>
    </row>
    <row r="347" spans="1:27" ht="45">
      <c r="A347" s="1006">
        <v>5146</v>
      </c>
      <c r="B347" s="864"/>
      <c r="C347" s="900" t="s">
        <v>354</v>
      </c>
      <c r="D347" s="993"/>
      <c r="E347" s="834">
        <v>12500</v>
      </c>
      <c r="F347" s="884">
        <v>24</v>
      </c>
      <c r="G347" s="1014"/>
      <c r="H347" s="836">
        <v>21.5</v>
      </c>
      <c r="I347" s="836">
        <v>28.5</v>
      </c>
      <c r="J347" s="837">
        <v>100</v>
      </c>
      <c r="K347" s="782" t="s">
        <v>24</v>
      </c>
      <c r="L347" s="868">
        <v>12</v>
      </c>
      <c r="M347" s="869">
        <v>3000</v>
      </c>
      <c r="N347" s="809">
        <v>0.25</v>
      </c>
      <c r="O347" s="870">
        <v>2.5</v>
      </c>
      <c r="P347" s="868">
        <v>21</v>
      </c>
      <c r="Q347" s="839">
        <v>6.7000000000000004E-2</v>
      </c>
      <c r="R347" s="826">
        <v>894</v>
      </c>
      <c r="S347" s="811">
        <v>126</v>
      </c>
      <c r="T347" s="840">
        <v>1151</v>
      </c>
      <c r="U347" s="919">
        <v>45.68</v>
      </c>
      <c r="V347" s="836">
        <v>10.416666666666668</v>
      </c>
      <c r="W347" s="836"/>
      <c r="X347" s="919">
        <v>1.8760000000000001</v>
      </c>
      <c r="Y347" s="842">
        <v>10.416666666666668</v>
      </c>
      <c r="Z347" s="871">
        <v>24.119333333333337</v>
      </c>
      <c r="AA347" s="1013"/>
    </row>
    <row r="348" spans="1:27" ht="75">
      <c r="A348" s="1050">
        <v>5147</v>
      </c>
      <c r="B348" s="846"/>
      <c r="C348" s="846" t="s">
        <v>355</v>
      </c>
      <c r="D348" s="999"/>
      <c r="E348" s="848">
        <v>20000</v>
      </c>
      <c r="F348" s="926">
        <v>31</v>
      </c>
      <c r="G348" s="1060"/>
      <c r="H348" s="851">
        <v>30</v>
      </c>
      <c r="I348" s="851">
        <v>40</v>
      </c>
      <c r="J348" s="852">
        <v>120</v>
      </c>
      <c r="K348" s="853" t="s">
        <v>24</v>
      </c>
      <c r="L348" s="854">
        <v>10</v>
      </c>
      <c r="M348" s="855">
        <v>3000</v>
      </c>
      <c r="N348" s="856">
        <v>0.25</v>
      </c>
      <c r="O348" s="857">
        <v>1.6</v>
      </c>
      <c r="P348" s="854">
        <v>29</v>
      </c>
      <c r="Q348" s="839">
        <v>0.25</v>
      </c>
      <c r="R348" s="826">
        <v>906.4</v>
      </c>
      <c r="S348" s="858">
        <v>174</v>
      </c>
      <c r="T348" s="859">
        <v>2064</v>
      </c>
      <c r="U348" s="919">
        <v>43.856000000000002</v>
      </c>
      <c r="V348" s="851">
        <v>10.666666666666668</v>
      </c>
      <c r="W348" s="851"/>
      <c r="X348" s="919">
        <v>7</v>
      </c>
      <c r="Y348" s="860">
        <v>10.666666666666668</v>
      </c>
      <c r="Z348" s="861">
        <v>30.653333333333336</v>
      </c>
      <c r="AA348" s="1019"/>
    </row>
    <row r="349" spans="1:27" ht="90">
      <c r="A349" s="1006">
        <v>5148</v>
      </c>
      <c r="B349" s="864"/>
      <c r="C349" s="864" t="s">
        <v>356</v>
      </c>
      <c r="D349" s="993"/>
      <c r="E349" s="834">
        <v>34000</v>
      </c>
      <c r="F349" s="925">
        <v>25</v>
      </c>
      <c r="G349" s="1014"/>
      <c r="H349" s="836">
        <v>20</v>
      </c>
      <c r="I349" s="836">
        <v>30</v>
      </c>
      <c r="J349" s="837">
        <v>240</v>
      </c>
      <c r="K349" s="782" t="s">
        <v>24</v>
      </c>
      <c r="L349" s="868">
        <v>10</v>
      </c>
      <c r="M349" s="869">
        <v>4000</v>
      </c>
      <c r="N349" s="809">
        <v>0.1</v>
      </c>
      <c r="O349" s="870">
        <v>0.75</v>
      </c>
      <c r="P349" s="868">
        <v>33</v>
      </c>
      <c r="Q349" s="839"/>
      <c r="R349" s="826" t="s">
        <v>81</v>
      </c>
      <c r="S349" s="811">
        <v>198</v>
      </c>
      <c r="T349" s="840">
        <v>3870</v>
      </c>
      <c r="U349" s="919"/>
      <c r="V349" s="836">
        <v>6.375</v>
      </c>
      <c r="W349" s="836"/>
      <c r="X349" s="919"/>
      <c r="Y349" s="842">
        <v>6.375</v>
      </c>
      <c r="Z349" s="871">
        <v>24.750000000000004</v>
      </c>
      <c r="AA349" s="1013"/>
    </row>
    <row r="350" spans="1:27" ht="15">
      <c r="A350" s="863"/>
      <c r="B350" s="864"/>
      <c r="C350" s="864"/>
      <c r="D350" s="865"/>
      <c r="E350" s="834"/>
      <c r="F350" s="1058"/>
      <c r="G350" s="867"/>
      <c r="H350" s="836"/>
      <c r="I350" s="836"/>
      <c r="J350" s="837"/>
      <c r="K350" s="782"/>
      <c r="L350" s="868"/>
      <c r="M350" s="869"/>
      <c r="N350" s="809" t="s">
        <v>81</v>
      </c>
      <c r="O350" s="870" t="s">
        <v>81</v>
      </c>
      <c r="P350" s="868"/>
      <c r="Q350" s="825"/>
      <c r="R350" s="826" t="s">
        <v>81</v>
      </c>
      <c r="S350" s="811"/>
      <c r="T350" s="840" t="s">
        <v>81</v>
      </c>
      <c r="U350" s="829"/>
      <c r="V350" s="836"/>
      <c r="W350" s="836"/>
      <c r="X350" s="829"/>
      <c r="Y350" s="842" t="s">
        <v>81</v>
      </c>
      <c r="Z350" s="871"/>
      <c r="AA350" s="895"/>
    </row>
    <row r="351" spans="1:27" ht="28.5">
      <c r="A351" s="814">
        <v>5150</v>
      </c>
      <c r="B351" s="815" t="s">
        <v>1056</v>
      </c>
      <c r="C351" s="816" t="s">
        <v>357</v>
      </c>
      <c r="D351" s="817"/>
      <c r="E351" s="818"/>
      <c r="F351" s="819"/>
      <c r="G351" s="820"/>
      <c r="H351" s="821"/>
      <c r="I351" s="821"/>
      <c r="J351" s="822"/>
      <c r="K351" s="822"/>
      <c r="L351" s="817"/>
      <c r="M351" s="822"/>
      <c r="N351" s="823" t="s">
        <v>81</v>
      </c>
      <c r="O351" s="874" t="s">
        <v>81</v>
      </c>
      <c r="P351" s="817"/>
      <c r="Q351" s="839"/>
      <c r="R351" s="826" t="s">
        <v>81</v>
      </c>
      <c r="S351" s="827"/>
      <c r="T351" s="828" t="s">
        <v>81</v>
      </c>
      <c r="U351" s="919"/>
      <c r="V351" s="821"/>
      <c r="W351" s="821"/>
      <c r="X351" s="919"/>
      <c r="Y351" s="875" t="s">
        <v>81</v>
      </c>
      <c r="Z351" s="831"/>
      <c r="AA351" s="832"/>
    </row>
    <row r="352" spans="1:27" ht="15">
      <c r="A352" s="804"/>
      <c r="B352" s="805"/>
      <c r="C352" s="805"/>
      <c r="D352" s="1056"/>
      <c r="E352" s="877"/>
      <c r="F352" s="1057"/>
      <c r="G352" s="807"/>
      <c r="H352" s="836"/>
      <c r="I352" s="836"/>
      <c r="J352" s="837"/>
      <c r="K352" s="808"/>
      <c r="L352" s="807"/>
      <c r="M352" s="911"/>
      <c r="N352" s="809" t="s">
        <v>81</v>
      </c>
      <c r="O352" s="870" t="s">
        <v>81</v>
      </c>
      <c r="P352" s="808"/>
      <c r="Q352" s="839">
        <v>0.05</v>
      </c>
      <c r="R352" s="826">
        <v>230.72000000000003</v>
      </c>
      <c r="S352" s="811"/>
      <c r="T352" s="879" t="s">
        <v>81</v>
      </c>
      <c r="U352" s="919">
        <v>10.458000000000002</v>
      </c>
      <c r="V352" s="880"/>
      <c r="W352" s="880"/>
      <c r="X352" s="919">
        <v>1.4000000000000001</v>
      </c>
      <c r="Y352" s="842" t="s">
        <v>81</v>
      </c>
      <c r="Z352" s="881"/>
      <c r="AA352" s="872"/>
    </row>
    <row r="353" spans="1:27" ht="30">
      <c r="A353" s="845">
        <v>5151</v>
      </c>
      <c r="B353" s="846"/>
      <c r="C353" s="846" t="s">
        <v>358</v>
      </c>
      <c r="D353" s="902">
        <v>200</v>
      </c>
      <c r="E353" s="848">
        <v>1700</v>
      </c>
      <c r="F353" s="903">
        <v>32</v>
      </c>
      <c r="G353" s="972">
        <v>16</v>
      </c>
      <c r="H353" s="905">
        <v>13</v>
      </c>
      <c r="I353" s="905">
        <v>20</v>
      </c>
      <c r="J353" s="906">
        <v>15</v>
      </c>
      <c r="K353" s="853" t="s">
        <v>24</v>
      </c>
      <c r="L353" s="854">
        <v>12</v>
      </c>
      <c r="M353" s="914">
        <v>2000</v>
      </c>
      <c r="N353" s="856">
        <v>0.25</v>
      </c>
      <c r="O353" s="857">
        <v>4.05</v>
      </c>
      <c r="P353" s="854">
        <v>4</v>
      </c>
      <c r="Q353" s="839">
        <v>3.3329999999999999E-2</v>
      </c>
      <c r="R353" s="826">
        <v>296.64000000000004</v>
      </c>
      <c r="S353" s="858">
        <v>24</v>
      </c>
      <c r="T353" s="859">
        <v>163.4</v>
      </c>
      <c r="U353" s="919">
        <v>8.7973333333333361</v>
      </c>
      <c r="V353" s="905">
        <v>3.4424999999999999</v>
      </c>
      <c r="W353" s="851"/>
      <c r="X353" s="919">
        <v>0.93323999999999996</v>
      </c>
      <c r="Y353" s="907">
        <v>3.4424999999999999</v>
      </c>
      <c r="Z353" s="861">
        <v>31.538833333333336</v>
      </c>
      <c r="AA353" s="894">
        <v>15.769416666666668</v>
      </c>
    </row>
    <row r="354" spans="1:27" ht="60">
      <c r="A354" s="845">
        <v>5153</v>
      </c>
      <c r="B354" s="846" t="s">
        <v>1056</v>
      </c>
      <c r="C354" s="846" t="s">
        <v>360</v>
      </c>
      <c r="D354" s="902">
        <v>253</v>
      </c>
      <c r="E354" s="848">
        <v>19300</v>
      </c>
      <c r="F354" s="903">
        <v>111</v>
      </c>
      <c r="G354" s="972">
        <v>44</v>
      </c>
      <c r="H354" s="905">
        <v>38</v>
      </c>
      <c r="I354" s="905">
        <v>54</v>
      </c>
      <c r="J354" s="906">
        <v>50</v>
      </c>
      <c r="K354" s="853" t="s">
        <v>24</v>
      </c>
      <c r="L354" s="854">
        <v>15</v>
      </c>
      <c r="M354" s="914">
        <v>3000</v>
      </c>
      <c r="N354" s="856">
        <v>0.25</v>
      </c>
      <c r="O354" s="857">
        <v>1.75</v>
      </c>
      <c r="P354" s="854">
        <v>15</v>
      </c>
      <c r="Q354" s="839">
        <v>2.5000000000000001E-2</v>
      </c>
      <c r="R354" s="826">
        <v>494.4</v>
      </c>
      <c r="S354" s="858">
        <v>90</v>
      </c>
      <c r="T354" s="859">
        <v>1431.35</v>
      </c>
      <c r="U354" s="919">
        <v>9.567499999999999</v>
      </c>
      <c r="V354" s="905">
        <v>11.258333333333333</v>
      </c>
      <c r="W354" s="851"/>
      <c r="X354" s="919">
        <v>0.70000000000000007</v>
      </c>
      <c r="Y354" s="907">
        <v>11.258333333333333</v>
      </c>
      <c r="Z354" s="861"/>
      <c r="AA354" s="894">
        <v>43.873866666666672</v>
      </c>
    </row>
    <row r="355" spans="1:27" ht="60">
      <c r="A355" s="863">
        <v>5154</v>
      </c>
      <c r="B355" s="864" t="s">
        <v>1056</v>
      </c>
      <c r="C355" s="864" t="s">
        <v>361</v>
      </c>
      <c r="D355" s="908">
        <v>358</v>
      </c>
      <c r="E355" s="834">
        <v>23000</v>
      </c>
      <c r="F355" s="835">
        <v>90</v>
      </c>
      <c r="G355" s="973">
        <v>25</v>
      </c>
      <c r="H355" s="910">
        <v>21</v>
      </c>
      <c r="I355" s="910">
        <v>31</v>
      </c>
      <c r="J355" s="911">
        <v>100</v>
      </c>
      <c r="K355" s="782" t="s">
        <v>24</v>
      </c>
      <c r="L355" s="868">
        <v>15</v>
      </c>
      <c r="M355" s="912">
        <v>4000</v>
      </c>
      <c r="N355" s="809">
        <v>0.25</v>
      </c>
      <c r="O355" s="870">
        <v>1</v>
      </c>
      <c r="P355" s="868">
        <v>17</v>
      </c>
      <c r="Q355" s="839">
        <v>2.5000000000000001E-2</v>
      </c>
      <c r="R355" s="826">
        <v>208.95</v>
      </c>
      <c r="S355" s="811">
        <v>102</v>
      </c>
      <c r="T355" s="840">
        <v>1700.5</v>
      </c>
      <c r="U355" s="841">
        <v>3.9768749999999997</v>
      </c>
      <c r="V355" s="910">
        <v>5.75</v>
      </c>
      <c r="W355" s="836"/>
      <c r="X355" s="841">
        <v>0.70000000000000007</v>
      </c>
      <c r="Y355" s="913">
        <v>5.75</v>
      </c>
      <c r="Z355" s="871"/>
      <c r="AA355" s="970">
        <v>25.0305</v>
      </c>
    </row>
    <row r="356" spans="1:27" ht="60">
      <c r="A356" s="845">
        <v>5156</v>
      </c>
      <c r="B356" s="846" t="s">
        <v>1056</v>
      </c>
      <c r="C356" s="846" t="s">
        <v>362</v>
      </c>
      <c r="D356" s="902">
        <v>402</v>
      </c>
      <c r="E356" s="848">
        <v>39000</v>
      </c>
      <c r="F356" s="903">
        <v>91</v>
      </c>
      <c r="G356" s="972">
        <v>23</v>
      </c>
      <c r="H356" s="905">
        <v>20</v>
      </c>
      <c r="I356" s="905">
        <v>27</v>
      </c>
      <c r="J356" s="906">
        <v>250</v>
      </c>
      <c r="K356" s="853" t="s">
        <v>24</v>
      </c>
      <c r="L356" s="854">
        <v>15</v>
      </c>
      <c r="M356" s="914">
        <v>5000</v>
      </c>
      <c r="N356" s="856">
        <v>0.1</v>
      </c>
      <c r="O356" s="857">
        <v>1</v>
      </c>
      <c r="P356" s="854">
        <v>29</v>
      </c>
      <c r="Q356" s="839"/>
      <c r="R356" s="826" t="s">
        <v>81</v>
      </c>
      <c r="S356" s="858">
        <v>174</v>
      </c>
      <c r="T356" s="859">
        <v>3216</v>
      </c>
      <c r="U356" s="841"/>
      <c r="V356" s="905">
        <v>7.8</v>
      </c>
      <c r="W356" s="851"/>
      <c r="X356" s="841"/>
      <c r="Y356" s="907">
        <v>7.8</v>
      </c>
      <c r="Z356" s="861"/>
      <c r="AA356" s="894">
        <v>22.730400000000003</v>
      </c>
    </row>
    <row r="357" spans="1:27" ht="60">
      <c r="A357" s="863">
        <v>5157</v>
      </c>
      <c r="B357" s="864" t="s">
        <v>1056</v>
      </c>
      <c r="C357" s="864" t="s">
        <v>363</v>
      </c>
      <c r="D357" s="908">
        <v>323</v>
      </c>
      <c r="E357" s="834">
        <v>45000</v>
      </c>
      <c r="F357" s="835">
        <v>141</v>
      </c>
      <c r="G357" s="973">
        <v>44</v>
      </c>
      <c r="H357" s="910">
        <v>38</v>
      </c>
      <c r="I357" s="910">
        <v>53</v>
      </c>
      <c r="J357" s="911">
        <v>150</v>
      </c>
      <c r="K357" s="782" t="s">
        <v>24</v>
      </c>
      <c r="L357" s="868">
        <v>15</v>
      </c>
      <c r="M357" s="912">
        <v>3000</v>
      </c>
      <c r="N357" s="809">
        <v>0.1</v>
      </c>
      <c r="O357" s="870">
        <v>1</v>
      </c>
      <c r="P357" s="868">
        <v>34</v>
      </c>
      <c r="Q357" s="825"/>
      <c r="R357" s="826" t="s">
        <v>81</v>
      </c>
      <c r="S357" s="811">
        <v>204</v>
      </c>
      <c r="T357" s="840">
        <v>3714</v>
      </c>
      <c r="U357" s="829"/>
      <c r="V357" s="910">
        <v>15</v>
      </c>
      <c r="W357" s="836"/>
      <c r="X357" s="829"/>
      <c r="Y357" s="913">
        <v>15</v>
      </c>
      <c r="Z357" s="871"/>
      <c r="AA357" s="970">
        <v>43.736000000000011</v>
      </c>
    </row>
    <row r="358" spans="1:27" ht="60">
      <c r="A358" s="845">
        <v>5158</v>
      </c>
      <c r="B358" s="846" t="s">
        <v>1056</v>
      </c>
      <c r="C358" s="846" t="s">
        <v>364</v>
      </c>
      <c r="D358" s="902">
        <v>412</v>
      </c>
      <c r="E358" s="848">
        <v>62000</v>
      </c>
      <c r="F358" s="903">
        <v>143</v>
      </c>
      <c r="G358" s="972">
        <v>35</v>
      </c>
      <c r="H358" s="905"/>
      <c r="I358" s="905">
        <v>42</v>
      </c>
      <c r="J358" s="906">
        <v>300</v>
      </c>
      <c r="K358" s="853" t="s">
        <v>24</v>
      </c>
      <c r="L358" s="854">
        <v>15</v>
      </c>
      <c r="M358" s="914">
        <v>5000</v>
      </c>
      <c r="N358" s="856">
        <v>0</v>
      </c>
      <c r="O358" s="857">
        <v>1</v>
      </c>
      <c r="P358" s="854">
        <v>91</v>
      </c>
      <c r="Q358" s="839"/>
      <c r="R358" s="826" t="s">
        <v>81</v>
      </c>
      <c r="S358" s="858">
        <v>546</v>
      </c>
      <c r="T358" s="859">
        <v>5733.333333333333</v>
      </c>
      <c r="U358" s="841"/>
      <c r="V358" s="905">
        <v>12.4</v>
      </c>
      <c r="W358" s="851"/>
      <c r="X358" s="841"/>
      <c r="Y358" s="907">
        <v>12.4</v>
      </c>
      <c r="Z358" s="861"/>
      <c r="AA358" s="894">
        <v>34.662222222222226</v>
      </c>
    </row>
    <row r="359" spans="1:27" ht="15">
      <c r="A359" s="804"/>
      <c r="B359" s="805"/>
      <c r="C359" s="805"/>
      <c r="D359" s="808"/>
      <c r="E359" s="877"/>
      <c r="F359" s="808"/>
      <c r="G359" s="807"/>
      <c r="H359" s="807"/>
      <c r="I359" s="807"/>
      <c r="J359" s="808"/>
      <c r="K359" s="808"/>
      <c r="L359" s="807"/>
      <c r="M359" s="808"/>
      <c r="N359" s="809" t="s">
        <v>81</v>
      </c>
      <c r="O359" s="870" t="s">
        <v>81</v>
      </c>
      <c r="P359" s="808"/>
      <c r="Q359" s="839">
        <v>0.05</v>
      </c>
      <c r="R359" s="826">
        <v>652.5</v>
      </c>
      <c r="S359" s="808"/>
      <c r="T359" s="879" t="s">
        <v>81</v>
      </c>
      <c r="U359" s="919">
        <v>15.17</v>
      </c>
      <c r="V359" s="808"/>
      <c r="W359" s="808"/>
      <c r="X359" s="919">
        <v>1.4000000000000001</v>
      </c>
      <c r="Y359" s="913" t="s">
        <v>81</v>
      </c>
      <c r="Z359" s="1053"/>
      <c r="AA359" s="1053"/>
    </row>
    <row r="360" spans="1:27" ht="57">
      <c r="A360" s="943"/>
      <c r="B360" s="944"/>
      <c r="C360" s="945" t="s">
        <v>366</v>
      </c>
      <c r="D360" s="1044"/>
      <c r="E360" s="947"/>
      <c r="F360" s="948"/>
      <c r="G360" s="1045"/>
      <c r="H360" s="1046"/>
      <c r="I360" s="1046"/>
      <c r="J360" s="1047"/>
      <c r="K360" s="952"/>
      <c r="L360" s="953"/>
      <c r="M360" s="1047"/>
      <c r="N360" s="954" t="s">
        <v>81</v>
      </c>
      <c r="O360" s="955" t="s">
        <v>81</v>
      </c>
      <c r="P360" s="953"/>
      <c r="Q360" s="839">
        <v>0.05</v>
      </c>
      <c r="R360" s="826">
        <v>1052.7</v>
      </c>
      <c r="S360" s="956"/>
      <c r="T360" s="957" t="s">
        <v>81</v>
      </c>
      <c r="U360" s="919">
        <v>24.198</v>
      </c>
      <c r="V360" s="1046"/>
      <c r="W360" s="950"/>
      <c r="X360" s="919">
        <v>1.4000000000000001</v>
      </c>
      <c r="Y360" s="1048" t="s">
        <v>81</v>
      </c>
      <c r="Z360" s="959"/>
      <c r="AA360" s="1049"/>
    </row>
    <row r="361" spans="1:27" ht="15">
      <c r="A361" s="804"/>
      <c r="B361" s="805"/>
      <c r="C361" s="806"/>
      <c r="D361" s="908"/>
      <c r="E361" s="834"/>
      <c r="F361" s="835"/>
      <c r="G361" s="968"/>
      <c r="H361" s="910"/>
      <c r="I361" s="910"/>
      <c r="J361" s="911"/>
      <c r="K361" s="807"/>
      <c r="L361" s="804"/>
      <c r="M361" s="911"/>
      <c r="N361" s="809" t="s">
        <v>81</v>
      </c>
      <c r="O361" s="870" t="s">
        <v>81</v>
      </c>
      <c r="P361" s="807"/>
      <c r="Q361" s="839">
        <v>0.05</v>
      </c>
      <c r="R361" s="826">
        <v>1226.7</v>
      </c>
      <c r="S361" s="811"/>
      <c r="T361" s="840" t="s">
        <v>81</v>
      </c>
      <c r="U361" s="919">
        <v>28.738000000000003</v>
      </c>
      <c r="V361" s="910"/>
      <c r="W361" s="836"/>
      <c r="X361" s="919">
        <v>1.4000000000000001</v>
      </c>
      <c r="Y361" s="913" t="s">
        <v>81</v>
      </c>
      <c r="Z361" s="871"/>
      <c r="AA361" s="970"/>
    </row>
    <row r="362" spans="1:27" ht="57">
      <c r="A362" s="814">
        <v>6000</v>
      </c>
      <c r="B362" s="815"/>
      <c r="C362" s="816" t="s">
        <v>367</v>
      </c>
      <c r="D362" s="817"/>
      <c r="E362" s="818"/>
      <c r="F362" s="819"/>
      <c r="G362" s="820"/>
      <c r="H362" s="821"/>
      <c r="I362" s="821"/>
      <c r="J362" s="822"/>
      <c r="K362" s="822"/>
      <c r="L362" s="817"/>
      <c r="M362" s="822"/>
      <c r="N362" s="823" t="s">
        <v>81</v>
      </c>
      <c r="O362" s="874" t="s">
        <v>81</v>
      </c>
      <c r="P362" s="817"/>
      <c r="Q362" s="839">
        <v>0.05</v>
      </c>
      <c r="R362" s="826">
        <v>1566</v>
      </c>
      <c r="S362" s="827"/>
      <c r="T362" s="828" t="s">
        <v>81</v>
      </c>
      <c r="U362" s="919">
        <v>36.520000000000003</v>
      </c>
      <c r="V362" s="821"/>
      <c r="W362" s="821"/>
      <c r="X362" s="919">
        <v>1.4000000000000001</v>
      </c>
      <c r="Y362" s="1042" t="s">
        <v>81</v>
      </c>
      <c r="Z362" s="831"/>
      <c r="AA362" s="832"/>
    </row>
    <row r="363" spans="1:27" ht="15">
      <c r="A363" s="804"/>
      <c r="B363" s="805"/>
      <c r="C363" s="804"/>
      <c r="D363" s="908"/>
      <c r="E363" s="834"/>
      <c r="F363" s="835"/>
      <c r="G363" s="968"/>
      <c r="H363" s="910"/>
      <c r="I363" s="910"/>
      <c r="J363" s="911"/>
      <c r="K363" s="807"/>
      <c r="L363" s="804"/>
      <c r="M363" s="911"/>
      <c r="N363" s="809" t="s">
        <v>81</v>
      </c>
      <c r="O363" s="870" t="s">
        <v>81</v>
      </c>
      <c r="P363" s="807"/>
      <c r="Q363" s="839">
        <v>0.05</v>
      </c>
      <c r="R363" s="826">
        <v>1044</v>
      </c>
      <c r="S363" s="811"/>
      <c r="T363" s="840" t="s">
        <v>81</v>
      </c>
      <c r="U363" s="841">
        <v>11.73</v>
      </c>
      <c r="V363" s="910"/>
      <c r="W363" s="836"/>
      <c r="X363" s="841">
        <v>1.4000000000000001</v>
      </c>
      <c r="Y363" s="913" t="s">
        <v>81</v>
      </c>
      <c r="Z363" s="871"/>
      <c r="AA363" s="970"/>
    </row>
    <row r="364" spans="1:27" ht="45">
      <c r="A364" s="845">
        <v>6001</v>
      </c>
      <c r="B364" s="846"/>
      <c r="C364" s="846" t="s">
        <v>368</v>
      </c>
      <c r="D364" s="902"/>
      <c r="E364" s="848">
        <v>5100</v>
      </c>
      <c r="F364" s="903"/>
      <c r="G364" s="972">
        <v>16</v>
      </c>
      <c r="H364" s="1055">
        <v>14</v>
      </c>
      <c r="I364" s="905">
        <v>19</v>
      </c>
      <c r="J364" s="906">
        <v>60</v>
      </c>
      <c r="K364" s="853" t="s">
        <v>24</v>
      </c>
      <c r="L364" s="854">
        <v>15</v>
      </c>
      <c r="M364" s="914">
        <v>1500</v>
      </c>
      <c r="N364" s="856">
        <v>0.1</v>
      </c>
      <c r="O364" s="857">
        <v>1.8</v>
      </c>
      <c r="P364" s="854">
        <v>16</v>
      </c>
      <c r="Q364" s="839">
        <v>0.05</v>
      </c>
      <c r="R364" s="826">
        <v>1218</v>
      </c>
      <c r="S364" s="858">
        <v>96</v>
      </c>
      <c r="T364" s="859">
        <v>493.79999999999995</v>
      </c>
      <c r="U364" s="841">
        <v>13.93</v>
      </c>
      <c r="V364" s="905">
        <v>6.12</v>
      </c>
      <c r="W364" s="851"/>
      <c r="X364" s="841">
        <v>1.4000000000000001</v>
      </c>
      <c r="Y364" s="907">
        <v>6.12</v>
      </c>
      <c r="Z364" s="861"/>
      <c r="AA364" s="894">
        <v>15.784999999999998</v>
      </c>
    </row>
    <row r="365" spans="1:27" ht="45">
      <c r="A365" s="863">
        <v>6002</v>
      </c>
      <c r="B365" s="864"/>
      <c r="C365" s="864" t="s">
        <v>369</v>
      </c>
      <c r="D365" s="908">
        <v>80</v>
      </c>
      <c r="E365" s="834">
        <v>2700</v>
      </c>
      <c r="F365" s="835">
        <v>8</v>
      </c>
      <c r="G365" s="973">
        <v>10</v>
      </c>
      <c r="H365" s="974">
        <v>9</v>
      </c>
      <c r="I365" s="910">
        <v>12</v>
      </c>
      <c r="J365" s="911">
        <v>40</v>
      </c>
      <c r="K365" s="782" t="s">
        <v>24</v>
      </c>
      <c r="L365" s="868">
        <v>15</v>
      </c>
      <c r="M365" s="912">
        <v>1500</v>
      </c>
      <c r="N365" s="809">
        <v>0.25</v>
      </c>
      <c r="O365" s="870">
        <v>2.5499999999999998</v>
      </c>
      <c r="P365" s="868"/>
      <c r="Q365" s="839">
        <v>0.05</v>
      </c>
      <c r="R365" s="826">
        <v>3582</v>
      </c>
      <c r="S365" s="811"/>
      <c r="T365" s="840">
        <v>187.65</v>
      </c>
      <c r="U365" s="841">
        <v>25.713333333333335</v>
      </c>
      <c r="V365" s="910">
        <v>4.59</v>
      </c>
      <c r="W365" s="836"/>
      <c r="X365" s="841">
        <v>1.4000000000000001</v>
      </c>
      <c r="Y365" s="913">
        <v>4.59</v>
      </c>
      <c r="Z365" s="871">
        <v>8.1675000000000004</v>
      </c>
      <c r="AA365" s="970">
        <v>10.209375000000001</v>
      </c>
    </row>
    <row r="366" spans="1:27" ht="30">
      <c r="A366" s="845">
        <v>6003</v>
      </c>
      <c r="B366" s="846"/>
      <c r="C366" s="846" t="s">
        <v>370</v>
      </c>
      <c r="D366" s="902">
        <v>100</v>
      </c>
      <c r="E366" s="848">
        <v>5500</v>
      </c>
      <c r="F366" s="903">
        <v>10</v>
      </c>
      <c r="G366" s="972">
        <v>10</v>
      </c>
      <c r="H366" s="1055">
        <v>9</v>
      </c>
      <c r="I366" s="905">
        <v>12</v>
      </c>
      <c r="J366" s="906">
        <v>80</v>
      </c>
      <c r="K366" s="853" t="s">
        <v>24</v>
      </c>
      <c r="L366" s="854">
        <v>12</v>
      </c>
      <c r="M366" s="914">
        <v>2000</v>
      </c>
      <c r="N366" s="856">
        <v>0.25</v>
      </c>
      <c r="O366" s="857">
        <v>1</v>
      </c>
      <c r="P366" s="854">
        <v>10</v>
      </c>
      <c r="Q366" s="839"/>
      <c r="R366" s="826" t="s">
        <v>81</v>
      </c>
      <c r="S366" s="858">
        <v>60</v>
      </c>
      <c r="T366" s="859">
        <v>511</v>
      </c>
      <c r="U366" s="841"/>
      <c r="V366" s="905">
        <v>2.75</v>
      </c>
      <c r="W366" s="851"/>
      <c r="X366" s="841"/>
      <c r="Y366" s="907">
        <v>2.75</v>
      </c>
      <c r="Z366" s="861"/>
      <c r="AA366" s="894">
        <v>10.05125</v>
      </c>
    </row>
    <row r="367" spans="1:27" ht="45">
      <c r="A367" s="863">
        <v>6004</v>
      </c>
      <c r="B367" s="864"/>
      <c r="C367" s="864" t="s">
        <v>371</v>
      </c>
      <c r="D367" s="908">
        <v>110</v>
      </c>
      <c r="E367" s="834">
        <v>6900</v>
      </c>
      <c r="F367" s="835">
        <v>11.5</v>
      </c>
      <c r="G367" s="973">
        <v>10.5</v>
      </c>
      <c r="H367" s="974">
        <v>9</v>
      </c>
      <c r="I367" s="910">
        <v>13</v>
      </c>
      <c r="J367" s="911">
        <v>100</v>
      </c>
      <c r="K367" s="782" t="s">
        <v>24</v>
      </c>
      <c r="L367" s="868">
        <v>12</v>
      </c>
      <c r="M367" s="912">
        <v>2400</v>
      </c>
      <c r="N367" s="809">
        <v>0.25</v>
      </c>
      <c r="O367" s="870">
        <v>0.95</v>
      </c>
      <c r="P367" s="868">
        <v>17</v>
      </c>
      <c r="Q367" s="825"/>
      <c r="R367" s="826" t="s">
        <v>81</v>
      </c>
      <c r="S367" s="811">
        <v>102</v>
      </c>
      <c r="T367" s="840">
        <v>667.8</v>
      </c>
      <c r="U367" s="829"/>
      <c r="V367" s="910">
        <v>2.7312499999999997</v>
      </c>
      <c r="W367" s="836"/>
      <c r="X367" s="829"/>
      <c r="Y367" s="913">
        <v>2.7312499999999997</v>
      </c>
      <c r="Z367" s="871"/>
      <c r="AA367" s="970">
        <v>10.350175</v>
      </c>
    </row>
    <row r="368" spans="1:27" ht="75">
      <c r="A368" s="845">
        <v>6005</v>
      </c>
      <c r="B368" s="846"/>
      <c r="C368" s="846" t="s">
        <v>372</v>
      </c>
      <c r="D368" s="902">
        <v>120</v>
      </c>
      <c r="E368" s="848">
        <v>21000</v>
      </c>
      <c r="F368" s="903">
        <v>26</v>
      </c>
      <c r="G368" s="972">
        <v>22</v>
      </c>
      <c r="H368" s="1055">
        <v>18</v>
      </c>
      <c r="I368" s="905">
        <v>28</v>
      </c>
      <c r="J368" s="906">
        <v>120</v>
      </c>
      <c r="K368" s="853" t="s">
        <v>24</v>
      </c>
      <c r="L368" s="854">
        <v>12</v>
      </c>
      <c r="M368" s="914">
        <v>3600</v>
      </c>
      <c r="N368" s="856">
        <v>0.25</v>
      </c>
      <c r="O368" s="857">
        <v>0.7</v>
      </c>
      <c r="P368" s="854">
        <v>28</v>
      </c>
      <c r="Q368" s="839"/>
      <c r="R368" s="826" t="s">
        <v>81</v>
      </c>
      <c r="S368" s="858">
        <v>168</v>
      </c>
      <c r="T368" s="859">
        <v>1890</v>
      </c>
      <c r="U368" s="841"/>
      <c r="V368" s="905">
        <v>4.083333333333333</v>
      </c>
      <c r="W368" s="851"/>
      <c r="X368" s="841"/>
      <c r="Y368" s="907">
        <v>4.083333333333333</v>
      </c>
      <c r="Z368" s="861"/>
      <c r="AA368" s="894">
        <v>21.816666666666666</v>
      </c>
    </row>
    <row r="369" spans="1:27" ht="60">
      <c r="A369" s="863">
        <v>6006</v>
      </c>
      <c r="B369" s="864"/>
      <c r="C369" s="864" t="s">
        <v>373</v>
      </c>
      <c r="D369" s="908"/>
      <c r="E369" s="834">
        <v>4000</v>
      </c>
      <c r="F369" s="835"/>
      <c r="G369" s="973">
        <v>18</v>
      </c>
      <c r="H369" s="974">
        <v>15</v>
      </c>
      <c r="I369" s="910">
        <v>24</v>
      </c>
      <c r="J369" s="911">
        <v>30</v>
      </c>
      <c r="K369" s="782" t="s">
        <v>24</v>
      </c>
      <c r="L369" s="868">
        <v>12</v>
      </c>
      <c r="M369" s="912">
        <v>1500</v>
      </c>
      <c r="N369" s="809">
        <v>0.25</v>
      </c>
      <c r="O369" s="870">
        <v>1</v>
      </c>
      <c r="P369" s="868">
        <v>16</v>
      </c>
      <c r="Q369" s="839">
        <v>0.1</v>
      </c>
      <c r="R369" s="826">
        <v>121.8</v>
      </c>
      <c r="S369" s="811">
        <v>96</v>
      </c>
      <c r="T369" s="840">
        <v>424</v>
      </c>
      <c r="U369" s="919">
        <v>10.173333333333336</v>
      </c>
      <c r="V369" s="910">
        <v>2.6666666666666665</v>
      </c>
      <c r="W369" s="836"/>
      <c r="X369" s="919">
        <v>2.8000000000000003</v>
      </c>
      <c r="Y369" s="913">
        <v>2.6666666666666665</v>
      </c>
      <c r="Z369" s="871"/>
      <c r="AA369" s="970">
        <v>18.480000000000004</v>
      </c>
    </row>
    <row r="370" spans="1:27" ht="15">
      <c r="A370" s="804"/>
      <c r="B370" s="805"/>
      <c r="C370" s="804"/>
      <c r="D370" s="908"/>
      <c r="E370" s="834"/>
      <c r="F370" s="835"/>
      <c r="G370" s="968"/>
      <c r="H370" s="910"/>
      <c r="I370" s="910"/>
      <c r="J370" s="911"/>
      <c r="K370" s="807"/>
      <c r="L370" s="804"/>
      <c r="M370" s="911"/>
      <c r="N370" s="809" t="s">
        <v>81</v>
      </c>
      <c r="O370" s="870" t="s">
        <v>81</v>
      </c>
      <c r="P370" s="807"/>
      <c r="Q370" s="839">
        <v>0.1</v>
      </c>
      <c r="R370" s="826">
        <v>745</v>
      </c>
      <c r="S370" s="811"/>
      <c r="T370" s="840" t="s">
        <v>81</v>
      </c>
      <c r="U370" s="919">
        <v>21.75</v>
      </c>
      <c r="V370" s="910"/>
      <c r="W370" s="836"/>
      <c r="X370" s="919">
        <v>2.8000000000000003</v>
      </c>
      <c r="Y370" s="842" t="s">
        <v>81</v>
      </c>
      <c r="Z370" s="871"/>
      <c r="AA370" s="970"/>
    </row>
    <row r="371" spans="1:27" ht="15">
      <c r="A371" s="814">
        <v>6020</v>
      </c>
      <c r="B371" s="815" t="s">
        <v>1056</v>
      </c>
      <c r="C371" s="816" t="s">
        <v>374</v>
      </c>
      <c r="D371" s="817"/>
      <c r="E371" s="818"/>
      <c r="F371" s="819"/>
      <c r="G371" s="820"/>
      <c r="H371" s="821"/>
      <c r="I371" s="821"/>
      <c r="J371" s="822"/>
      <c r="K371" s="822"/>
      <c r="L371" s="817"/>
      <c r="M371" s="822"/>
      <c r="N371" s="823" t="s">
        <v>81</v>
      </c>
      <c r="O371" s="874" t="s">
        <v>81</v>
      </c>
      <c r="P371" s="817"/>
      <c r="Q371" s="839">
        <v>0.1</v>
      </c>
      <c r="R371" s="826">
        <v>1013.2</v>
      </c>
      <c r="S371" s="827"/>
      <c r="T371" s="828" t="s">
        <v>81</v>
      </c>
      <c r="U371" s="919">
        <v>22.908000000000001</v>
      </c>
      <c r="V371" s="821"/>
      <c r="W371" s="821"/>
      <c r="X371" s="919">
        <v>2.8000000000000003</v>
      </c>
      <c r="Y371" s="875" t="s">
        <v>81</v>
      </c>
      <c r="Z371" s="831"/>
      <c r="AA371" s="832"/>
    </row>
    <row r="372" spans="1:27" ht="15">
      <c r="A372" s="804"/>
      <c r="B372" s="805"/>
      <c r="C372" s="805"/>
      <c r="D372" s="1051"/>
      <c r="E372" s="877"/>
      <c r="F372" s="878"/>
      <c r="G372" s="807"/>
      <c r="H372" s="807"/>
      <c r="I372" s="807"/>
      <c r="J372" s="808"/>
      <c r="K372" s="808"/>
      <c r="L372" s="807"/>
      <c r="M372" s="808"/>
      <c r="N372" s="809" t="s">
        <v>81</v>
      </c>
      <c r="O372" s="870" t="s">
        <v>81</v>
      </c>
      <c r="P372" s="808"/>
      <c r="Q372" s="839">
        <v>0.1</v>
      </c>
      <c r="R372" s="826">
        <v>1601.75</v>
      </c>
      <c r="S372" s="808"/>
      <c r="T372" s="879" t="s">
        <v>81</v>
      </c>
      <c r="U372" s="919">
        <v>17.637499999999999</v>
      </c>
      <c r="V372" s="808"/>
      <c r="W372" s="808"/>
      <c r="X372" s="919">
        <v>2.8000000000000003</v>
      </c>
      <c r="Y372" s="842" t="s">
        <v>81</v>
      </c>
      <c r="Z372" s="1053"/>
      <c r="AA372" s="1053"/>
    </row>
    <row r="373" spans="1:27" ht="60">
      <c r="A373" s="845">
        <v>6021</v>
      </c>
      <c r="B373" s="846"/>
      <c r="C373" s="846" t="s">
        <v>375</v>
      </c>
      <c r="D373" s="1061">
        <v>2.8</v>
      </c>
      <c r="E373" s="848">
        <v>16000</v>
      </c>
      <c r="F373" s="903">
        <v>79</v>
      </c>
      <c r="G373" s="1062">
        <v>28</v>
      </c>
      <c r="H373" s="1018">
        <v>23.5</v>
      </c>
      <c r="I373" s="1018">
        <v>36</v>
      </c>
      <c r="J373" s="1063">
        <v>80</v>
      </c>
      <c r="K373" s="1064"/>
      <c r="L373" s="854">
        <v>10</v>
      </c>
      <c r="M373" s="1063">
        <v>3000</v>
      </c>
      <c r="N373" s="856">
        <v>0.25</v>
      </c>
      <c r="O373" s="857">
        <v>0.85</v>
      </c>
      <c r="P373" s="854">
        <v>31</v>
      </c>
      <c r="Q373" s="839">
        <v>6.7000000000000004E-2</v>
      </c>
      <c r="R373" s="826">
        <v>3378.4</v>
      </c>
      <c r="S373" s="858">
        <v>186</v>
      </c>
      <c r="T373" s="859">
        <v>1698</v>
      </c>
      <c r="U373" s="919">
        <v>14.653600000000001</v>
      </c>
      <c r="V373" s="1018">
        <v>4.5333333333333332</v>
      </c>
      <c r="W373" s="851"/>
      <c r="X373" s="919">
        <v>1.8760000000000001</v>
      </c>
      <c r="Y373" s="1065">
        <v>4.5333333333333332</v>
      </c>
      <c r="Z373" s="861">
        <v>79.335666666666668</v>
      </c>
      <c r="AA373" s="1019">
        <v>28.334166666666668</v>
      </c>
    </row>
    <row r="374" spans="1:27" ht="60">
      <c r="A374" s="863">
        <v>6022</v>
      </c>
      <c r="B374" s="864"/>
      <c r="C374" s="864" t="s">
        <v>376</v>
      </c>
      <c r="D374" s="1007">
        <v>2.4</v>
      </c>
      <c r="E374" s="834">
        <v>19500</v>
      </c>
      <c r="F374" s="835">
        <v>82</v>
      </c>
      <c r="G374" s="1008">
        <v>34</v>
      </c>
      <c r="H374" s="1009">
        <v>28</v>
      </c>
      <c r="I374" s="1009">
        <v>43</v>
      </c>
      <c r="J374" s="1010">
        <v>80</v>
      </c>
      <c r="K374" s="1066"/>
      <c r="L374" s="868">
        <v>10</v>
      </c>
      <c r="M374" s="1010">
        <v>3000</v>
      </c>
      <c r="N374" s="809">
        <v>0.25</v>
      </c>
      <c r="O374" s="870">
        <v>0.85</v>
      </c>
      <c r="P374" s="868">
        <v>32</v>
      </c>
      <c r="Q374" s="839">
        <v>6.7000000000000004E-2</v>
      </c>
      <c r="R374" s="826">
        <v>3296</v>
      </c>
      <c r="S374" s="811">
        <v>192</v>
      </c>
      <c r="T374" s="840">
        <v>2034.75</v>
      </c>
      <c r="U374" s="919">
        <v>24.093333333333334</v>
      </c>
      <c r="V374" s="1009">
        <v>5.5249999999999995</v>
      </c>
      <c r="W374" s="836"/>
      <c r="X374" s="919">
        <v>1.8760000000000001</v>
      </c>
      <c r="Y374" s="1011">
        <v>5.5249999999999995</v>
      </c>
      <c r="Z374" s="871">
        <v>81.732749999999996</v>
      </c>
      <c r="AA374" s="1013">
        <v>34.055312499999999</v>
      </c>
    </row>
    <row r="375" spans="1:27" ht="60">
      <c r="A375" s="845">
        <v>6023</v>
      </c>
      <c r="B375" s="846"/>
      <c r="C375" s="846" t="s">
        <v>377</v>
      </c>
      <c r="D375" s="1061">
        <v>2.2999999999999998</v>
      </c>
      <c r="E375" s="848">
        <v>23000</v>
      </c>
      <c r="F375" s="903">
        <v>73</v>
      </c>
      <c r="G375" s="1062">
        <v>32</v>
      </c>
      <c r="H375" s="1018">
        <v>27</v>
      </c>
      <c r="I375" s="1018">
        <v>41</v>
      </c>
      <c r="J375" s="1063">
        <v>100</v>
      </c>
      <c r="K375" s="1064"/>
      <c r="L375" s="854">
        <v>10</v>
      </c>
      <c r="M375" s="1063">
        <v>3000</v>
      </c>
      <c r="N375" s="856">
        <v>0.25</v>
      </c>
      <c r="O375" s="857">
        <v>0.7</v>
      </c>
      <c r="P375" s="854">
        <v>32</v>
      </c>
      <c r="Q375" s="839">
        <v>6.7000000000000004E-2</v>
      </c>
      <c r="R375" s="826">
        <v>5347.6666666666661</v>
      </c>
      <c r="S375" s="858">
        <v>192</v>
      </c>
      <c r="T375" s="859">
        <v>2365.5</v>
      </c>
      <c r="U375" s="919">
        <v>20.355555555555554</v>
      </c>
      <c r="V375" s="1018">
        <v>5.3666666666666663</v>
      </c>
      <c r="W375" s="851"/>
      <c r="X375" s="919">
        <v>1.8760000000000001</v>
      </c>
      <c r="Y375" s="1065">
        <v>5.3666666666666663</v>
      </c>
      <c r="Z375" s="861">
        <v>73.424816666666672</v>
      </c>
      <c r="AA375" s="1019">
        <v>31.923833333333338</v>
      </c>
    </row>
    <row r="376" spans="1:27" ht="60">
      <c r="A376" s="863">
        <v>6024</v>
      </c>
      <c r="B376" s="864"/>
      <c r="C376" s="864" t="s">
        <v>378</v>
      </c>
      <c r="D376" s="1007">
        <v>2.1</v>
      </c>
      <c r="E376" s="834">
        <v>27000</v>
      </c>
      <c r="F376" s="835">
        <v>68</v>
      </c>
      <c r="G376" s="1008">
        <v>32</v>
      </c>
      <c r="H376" s="1009">
        <v>27</v>
      </c>
      <c r="I376" s="1009">
        <v>41</v>
      </c>
      <c r="J376" s="1010">
        <v>120</v>
      </c>
      <c r="K376" s="1066"/>
      <c r="L376" s="868">
        <v>10</v>
      </c>
      <c r="M376" s="1010">
        <v>3000</v>
      </c>
      <c r="N376" s="809">
        <v>0.25</v>
      </c>
      <c r="O376" s="870">
        <v>0.6</v>
      </c>
      <c r="P376" s="868">
        <v>57</v>
      </c>
      <c r="Q376" s="839">
        <v>0.2</v>
      </c>
      <c r="R376" s="826">
        <v>9642.6</v>
      </c>
      <c r="S376" s="811">
        <v>342</v>
      </c>
      <c r="T376" s="840">
        <v>2893.5</v>
      </c>
      <c r="U376" s="919">
        <v>44.2224</v>
      </c>
      <c r="V376" s="1009">
        <v>5.3999999999999995</v>
      </c>
      <c r="W376" s="836"/>
      <c r="X376" s="919">
        <v>5.6000000000000005</v>
      </c>
      <c r="Y376" s="1011">
        <v>5.3999999999999995</v>
      </c>
      <c r="Z376" s="871"/>
      <c r="AA376" s="1013">
        <v>32.463750000000005</v>
      </c>
    </row>
    <row r="377" spans="1:27" ht="60">
      <c r="A377" s="845">
        <v>6025</v>
      </c>
      <c r="B377" s="846"/>
      <c r="C377" s="846" t="s">
        <v>379</v>
      </c>
      <c r="D377" s="1061">
        <v>1.7</v>
      </c>
      <c r="E377" s="848">
        <v>37000</v>
      </c>
      <c r="F377" s="903">
        <v>60</v>
      </c>
      <c r="G377" s="1062">
        <v>35</v>
      </c>
      <c r="H377" s="1018">
        <v>29</v>
      </c>
      <c r="I377" s="1018">
        <v>45</v>
      </c>
      <c r="J377" s="1063">
        <v>150</v>
      </c>
      <c r="K377" s="1064"/>
      <c r="L377" s="854">
        <v>10</v>
      </c>
      <c r="M377" s="1063">
        <v>3000</v>
      </c>
      <c r="N377" s="856">
        <v>0.25</v>
      </c>
      <c r="O377" s="857">
        <v>0.5</v>
      </c>
      <c r="P377" s="854">
        <v>61</v>
      </c>
      <c r="Q377" s="928"/>
      <c r="R377" s="826" t="s">
        <v>81</v>
      </c>
      <c r="S377" s="858">
        <v>366</v>
      </c>
      <c r="T377" s="859">
        <v>3862.5</v>
      </c>
      <c r="U377" s="928"/>
      <c r="V377" s="1018">
        <v>6.166666666666667</v>
      </c>
      <c r="W377" s="851"/>
      <c r="X377" s="928"/>
      <c r="Y377" s="1065">
        <v>6.166666666666667</v>
      </c>
      <c r="Z377" s="861"/>
      <c r="AA377" s="1019">
        <v>35.108333333333334</v>
      </c>
    </row>
    <row r="378" spans="1:27" ht="75">
      <c r="A378" s="863">
        <v>6026</v>
      </c>
      <c r="B378" s="864"/>
      <c r="C378" s="864" t="s">
        <v>380</v>
      </c>
      <c r="D378" s="1007">
        <v>1.6</v>
      </c>
      <c r="E378" s="834">
        <v>28000</v>
      </c>
      <c r="F378" s="835">
        <v>44</v>
      </c>
      <c r="G378" s="1008">
        <v>27</v>
      </c>
      <c r="H378" s="1009"/>
      <c r="I378" s="1009">
        <v>35</v>
      </c>
      <c r="J378" s="1010">
        <v>150</v>
      </c>
      <c r="K378" s="1066"/>
      <c r="L378" s="868">
        <v>10</v>
      </c>
      <c r="M378" s="1010">
        <v>3500</v>
      </c>
      <c r="N378" s="809">
        <v>0.25</v>
      </c>
      <c r="O378" s="870">
        <v>0.55000000000000004</v>
      </c>
      <c r="P378" s="868">
        <v>70</v>
      </c>
      <c r="Q378" s="839"/>
      <c r="R378" s="826" t="s">
        <v>81</v>
      </c>
      <c r="S378" s="811">
        <v>420</v>
      </c>
      <c r="T378" s="840">
        <v>3066</v>
      </c>
      <c r="U378" s="919"/>
      <c r="V378" s="1009">
        <v>4.4000000000000004</v>
      </c>
      <c r="W378" s="836"/>
      <c r="X378" s="919"/>
      <c r="Y378" s="1011">
        <v>4.4000000000000004</v>
      </c>
      <c r="Z378" s="871"/>
      <c r="AA378" s="1013">
        <v>27.324000000000005</v>
      </c>
    </row>
    <row r="379" spans="1:27" ht="45">
      <c r="A379" s="845">
        <v>6027</v>
      </c>
      <c r="B379" s="846"/>
      <c r="C379" s="846" t="s">
        <v>381</v>
      </c>
      <c r="D379" s="1061">
        <v>1.4</v>
      </c>
      <c r="E379" s="848">
        <v>37000</v>
      </c>
      <c r="F379" s="903">
        <v>34</v>
      </c>
      <c r="G379" s="1062">
        <v>24</v>
      </c>
      <c r="H379" s="1018"/>
      <c r="I379" s="1018">
        <v>31</v>
      </c>
      <c r="J379" s="1067">
        <v>250</v>
      </c>
      <c r="K379" s="1064"/>
      <c r="L379" s="854">
        <v>10</v>
      </c>
      <c r="M379" s="1063">
        <v>4000</v>
      </c>
      <c r="N379" s="856">
        <v>0.1</v>
      </c>
      <c r="O379" s="857">
        <v>0.4</v>
      </c>
      <c r="P379" s="854">
        <v>106</v>
      </c>
      <c r="Q379" s="839"/>
      <c r="R379" s="826" t="s">
        <v>81</v>
      </c>
      <c r="S379" s="858">
        <v>636</v>
      </c>
      <c r="T379" s="859">
        <v>4632</v>
      </c>
      <c r="U379" s="919"/>
      <c r="V379" s="1018">
        <v>3.7</v>
      </c>
      <c r="W379" s="851"/>
      <c r="X379" s="919"/>
      <c r="Y379" s="1065">
        <v>3.7</v>
      </c>
      <c r="Z379" s="861"/>
      <c r="AA379" s="1019">
        <v>24.450800000000001</v>
      </c>
    </row>
    <row r="380" spans="1:27" ht="45">
      <c r="A380" s="863">
        <v>6028</v>
      </c>
      <c r="B380" s="864"/>
      <c r="C380" s="864" t="s">
        <v>382</v>
      </c>
      <c r="D380" s="1007">
        <v>1.3</v>
      </c>
      <c r="E380" s="834">
        <v>46000</v>
      </c>
      <c r="F380" s="835">
        <v>34</v>
      </c>
      <c r="G380" s="1008">
        <v>26</v>
      </c>
      <c r="H380" s="1009"/>
      <c r="I380" s="1009">
        <v>33</v>
      </c>
      <c r="J380" s="1010">
        <v>300</v>
      </c>
      <c r="K380" s="1066"/>
      <c r="L380" s="868">
        <v>10</v>
      </c>
      <c r="M380" s="1010">
        <v>4000</v>
      </c>
      <c r="N380" s="809">
        <v>0.1</v>
      </c>
      <c r="O380" s="870">
        <v>0.4</v>
      </c>
      <c r="P380" s="868">
        <v>132</v>
      </c>
      <c r="Q380" s="825"/>
      <c r="R380" s="826" t="s">
        <v>81</v>
      </c>
      <c r="S380" s="811">
        <v>792</v>
      </c>
      <c r="T380" s="840">
        <v>5760</v>
      </c>
      <c r="U380" s="829"/>
      <c r="V380" s="1009">
        <v>4.6000000000000005</v>
      </c>
      <c r="W380" s="836"/>
      <c r="X380" s="829"/>
      <c r="Y380" s="1011">
        <v>4.6000000000000005</v>
      </c>
      <c r="Z380" s="871"/>
      <c r="AA380" s="1013">
        <v>26.180000000000003</v>
      </c>
    </row>
    <row r="381" spans="1:27" ht="45">
      <c r="A381" s="845">
        <v>6029</v>
      </c>
      <c r="B381" s="846"/>
      <c r="C381" s="846" t="s">
        <v>383</v>
      </c>
      <c r="D381" s="1061">
        <v>1.1000000000000001</v>
      </c>
      <c r="E381" s="848">
        <v>70000</v>
      </c>
      <c r="F381" s="903">
        <v>30</v>
      </c>
      <c r="G381" s="1062">
        <v>28</v>
      </c>
      <c r="H381" s="1018">
        <v>23</v>
      </c>
      <c r="I381" s="1018">
        <v>35</v>
      </c>
      <c r="J381" s="1063">
        <v>350</v>
      </c>
      <c r="K381" s="1064"/>
      <c r="L381" s="854">
        <v>10</v>
      </c>
      <c r="M381" s="1063">
        <v>6000</v>
      </c>
      <c r="N381" s="856">
        <v>0.25</v>
      </c>
      <c r="O381" s="857">
        <v>0.4</v>
      </c>
      <c r="P381" s="854">
        <v>94</v>
      </c>
      <c r="Q381" s="839"/>
      <c r="R381" s="826" t="s">
        <v>81</v>
      </c>
      <c r="S381" s="858">
        <v>564</v>
      </c>
      <c r="T381" s="859">
        <v>7179</v>
      </c>
      <c r="U381" s="919"/>
      <c r="V381" s="1018">
        <v>4.666666666666667</v>
      </c>
      <c r="W381" s="851"/>
      <c r="X381" s="919"/>
      <c r="Y381" s="1065">
        <v>4.666666666666667</v>
      </c>
      <c r="Z381" s="861"/>
      <c r="AA381" s="1019">
        <v>27.695904761904764</v>
      </c>
    </row>
    <row r="382" spans="1:27" ht="45">
      <c r="A382" s="863">
        <v>6030</v>
      </c>
      <c r="B382" s="864"/>
      <c r="C382" s="864" t="s">
        <v>384</v>
      </c>
      <c r="D382" s="1007">
        <v>1</v>
      </c>
      <c r="E382" s="834">
        <v>75000</v>
      </c>
      <c r="F382" s="835">
        <v>30</v>
      </c>
      <c r="G382" s="1008">
        <v>30</v>
      </c>
      <c r="H382" s="1009">
        <v>25</v>
      </c>
      <c r="I382" s="1009">
        <v>38</v>
      </c>
      <c r="J382" s="1010">
        <v>400</v>
      </c>
      <c r="K382" s="1066"/>
      <c r="L382" s="868">
        <v>10</v>
      </c>
      <c r="M382" s="1010">
        <v>6000</v>
      </c>
      <c r="N382" s="809">
        <v>0.1</v>
      </c>
      <c r="O382" s="870">
        <v>0.4</v>
      </c>
      <c r="P382" s="868">
        <v>107</v>
      </c>
      <c r="Q382" s="839">
        <v>0.1</v>
      </c>
      <c r="R382" s="826">
        <v>321.35999999999996</v>
      </c>
      <c r="S382" s="811">
        <v>642</v>
      </c>
      <c r="T382" s="840">
        <v>8742</v>
      </c>
      <c r="U382" s="919">
        <v>7.352666666666666</v>
      </c>
      <c r="V382" s="1009">
        <v>5</v>
      </c>
      <c r="W382" s="836"/>
      <c r="X382" s="919">
        <v>2.8000000000000003</v>
      </c>
      <c r="Y382" s="1011">
        <v>5</v>
      </c>
      <c r="Z382" s="871"/>
      <c r="AA382" s="1013">
        <v>29.540500000000002</v>
      </c>
    </row>
    <row r="383" spans="1:27" ht="45">
      <c r="A383" s="845">
        <v>6031</v>
      </c>
      <c r="B383" s="846"/>
      <c r="C383" s="885" t="s">
        <v>385</v>
      </c>
      <c r="D383" s="1061">
        <v>0.8</v>
      </c>
      <c r="E383" s="848">
        <v>107000</v>
      </c>
      <c r="F383" s="903">
        <v>30</v>
      </c>
      <c r="G383" s="1062">
        <v>38</v>
      </c>
      <c r="H383" s="1018">
        <v>32</v>
      </c>
      <c r="I383" s="1018">
        <v>48</v>
      </c>
      <c r="J383" s="1063">
        <v>450</v>
      </c>
      <c r="K383" s="1064"/>
      <c r="L383" s="854">
        <v>10</v>
      </c>
      <c r="M383" s="1063">
        <v>6000</v>
      </c>
      <c r="N383" s="856">
        <v>0.1</v>
      </c>
      <c r="O383" s="857">
        <v>0.4</v>
      </c>
      <c r="P383" s="854">
        <v>120</v>
      </c>
      <c r="Q383" s="839">
        <v>0.1</v>
      </c>
      <c r="R383" s="826">
        <v>201.15</v>
      </c>
      <c r="S383" s="858">
        <v>720</v>
      </c>
      <c r="T383" s="859">
        <v>12276</v>
      </c>
      <c r="U383" s="919">
        <v>5.1637500000000003</v>
      </c>
      <c r="V383" s="1018">
        <v>7.1333333333333329</v>
      </c>
      <c r="W383" s="851"/>
      <c r="X383" s="919">
        <v>2.8000000000000003</v>
      </c>
      <c r="Y383" s="1065">
        <v>7.1333333333333329</v>
      </c>
      <c r="Z383" s="861"/>
      <c r="AA383" s="1019">
        <v>37.854666666666674</v>
      </c>
    </row>
    <row r="384" spans="1:27" ht="15">
      <c r="A384" s="804"/>
      <c r="B384" s="805"/>
      <c r="C384" s="992"/>
      <c r="D384" s="1051"/>
      <c r="E384" s="877"/>
      <c r="F384" s="878"/>
      <c r="G384" s="1068"/>
      <c r="H384" s="1009"/>
      <c r="I384" s="1009"/>
      <c r="J384" s="1069"/>
      <c r="K384" s="808"/>
      <c r="L384" s="807"/>
      <c r="M384" s="1010"/>
      <c r="N384" s="809" t="s">
        <v>81</v>
      </c>
      <c r="O384" s="870" t="s">
        <v>81</v>
      </c>
      <c r="P384" s="808"/>
      <c r="Q384" s="839">
        <v>0.05</v>
      </c>
      <c r="R384" s="826">
        <v>382.8</v>
      </c>
      <c r="S384" s="811"/>
      <c r="T384" s="879" t="s">
        <v>81</v>
      </c>
      <c r="U384" s="919">
        <v>5.7700000000000005</v>
      </c>
      <c r="V384" s="1070"/>
      <c r="W384" s="880"/>
      <c r="X384" s="919">
        <v>1.4000000000000001</v>
      </c>
      <c r="Y384" s="842" t="s">
        <v>81</v>
      </c>
      <c r="Z384" s="881"/>
      <c r="AA384" s="1071"/>
    </row>
    <row r="385" spans="1:27" ht="42.75">
      <c r="A385" s="814">
        <v>6040</v>
      </c>
      <c r="B385" s="815"/>
      <c r="C385" s="816" t="s">
        <v>386</v>
      </c>
      <c r="D385" s="817"/>
      <c r="E385" s="818"/>
      <c r="F385" s="819"/>
      <c r="G385" s="820"/>
      <c r="H385" s="821"/>
      <c r="I385" s="821"/>
      <c r="J385" s="822"/>
      <c r="K385" s="822"/>
      <c r="L385" s="817"/>
      <c r="M385" s="822"/>
      <c r="N385" s="823" t="s">
        <v>81</v>
      </c>
      <c r="O385" s="874" t="s">
        <v>81</v>
      </c>
      <c r="P385" s="817"/>
      <c r="Q385" s="839">
        <v>0.05</v>
      </c>
      <c r="R385" s="826">
        <v>539.4</v>
      </c>
      <c r="S385" s="827"/>
      <c r="T385" s="828" t="s">
        <v>81</v>
      </c>
      <c r="U385" s="919">
        <v>6.7079999999999993</v>
      </c>
      <c r="V385" s="821"/>
      <c r="W385" s="821"/>
      <c r="X385" s="919">
        <v>1.4000000000000001</v>
      </c>
      <c r="Y385" s="875" t="s">
        <v>81</v>
      </c>
      <c r="Z385" s="831"/>
      <c r="AA385" s="832"/>
    </row>
    <row r="386" spans="1:27" ht="15">
      <c r="A386" s="804"/>
      <c r="B386" s="805"/>
      <c r="C386" s="805"/>
      <c r="D386" s="1051"/>
      <c r="E386" s="877"/>
      <c r="F386" s="878"/>
      <c r="G386" s="1068"/>
      <c r="H386" s="1009"/>
      <c r="I386" s="1009"/>
      <c r="J386" s="1069"/>
      <c r="K386" s="808"/>
      <c r="L386" s="807"/>
      <c r="M386" s="1069"/>
      <c r="N386" s="809" t="s">
        <v>81</v>
      </c>
      <c r="O386" s="870" t="s">
        <v>81</v>
      </c>
      <c r="P386" s="808"/>
      <c r="Q386" s="839">
        <v>0.05</v>
      </c>
      <c r="R386" s="826">
        <v>1609.5</v>
      </c>
      <c r="S386" s="811"/>
      <c r="T386" s="879" t="s">
        <v>81</v>
      </c>
      <c r="U386" s="919">
        <v>15.354166666666666</v>
      </c>
      <c r="V386" s="1070"/>
      <c r="W386" s="880"/>
      <c r="X386" s="919">
        <v>1.4000000000000001</v>
      </c>
      <c r="Y386" s="842" t="s">
        <v>81</v>
      </c>
      <c r="Z386" s="881"/>
      <c r="AA386" s="1071"/>
    </row>
    <row r="387" spans="1:27" ht="90">
      <c r="A387" s="845">
        <v>6041</v>
      </c>
      <c r="B387" s="846"/>
      <c r="C387" s="846" t="s">
        <v>387</v>
      </c>
      <c r="D387" s="1072">
        <v>13</v>
      </c>
      <c r="E387" s="848">
        <v>15000</v>
      </c>
      <c r="F387" s="883">
        <v>28</v>
      </c>
      <c r="G387" s="1073">
        <v>2.2000000000000002</v>
      </c>
      <c r="H387" s="851">
        <v>24</v>
      </c>
      <c r="I387" s="851">
        <v>36</v>
      </c>
      <c r="J387" s="852">
        <v>60</v>
      </c>
      <c r="K387" s="853" t="s">
        <v>24</v>
      </c>
      <c r="L387" s="854">
        <v>15</v>
      </c>
      <c r="M387" s="855">
        <v>2000</v>
      </c>
      <c r="N387" s="856">
        <v>0.25</v>
      </c>
      <c r="O387" s="857">
        <v>0.7</v>
      </c>
      <c r="P387" s="854">
        <v>30</v>
      </c>
      <c r="Q387" s="839">
        <v>0.05</v>
      </c>
      <c r="R387" s="826">
        <v>304.5</v>
      </c>
      <c r="S387" s="858">
        <v>180</v>
      </c>
      <c r="T387" s="859">
        <v>1222.5</v>
      </c>
      <c r="U387" s="919">
        <v>14.116666666666667</v>
      </c>
      <c r="V387" s="851">
        <v>5.25</v>
      </c>
      <c r="W387" s="851"/>
      <c r="X387" s="919">
        <v>1.4000000000000001</v>
      </c>
      <c r="Y387" s="860">
        <v>5.25</v>
      </c>
      <c r="Z387" s="861">
        <v>28.187500000000004</v>
      </c>
      <c r="AA387" s="1074">
        <v>2.1682692307692308</v>
      </c>
    </row>
    <row r="388" spans="1:27" ht="75">
      <c r="A388" s="863">
        <v>6042</v>
      </c>
      <c r="B388" s="864"/>
      <c r="C388" s="864" t="s">
        <v>388</v>
      </c>
      <c r="D388" s="923">
        <v>13</v>
      </c>
      <c r="E388" s="834">
        <v>26000</v>
      </c>
      <c r="F388" s="884">
        <v>40</v>
      </c>
      <c r="G388" s="1075">
        <v>3.1</v>
      </c>
      <c r="H388" s="836">
        <v>33</v>
      </c>
      <c r="I388" s="836">
        <v>51</v>
      </c>
      <c r="J388" s="837">
        <v>80</v>
      </c>
      <c r="K388" s="782" t="s">
        <v>24</v>
      </c>
      <c r="L388" s="868">
        <v>15</v>
      </c>
      <c r="M388" s="869">
        <v>2000</v>
      </c>
      <c r="N388" s="809">
        <v>0.1</v>
      </c>
      <c r="O388" s="870">
        <v>0.5</v>
      </c>
      <c r="P388" s="868">
        <v>57</v>
      </c>
      <c r="Q388" s="839"/>
      <c r="R388" s="826" t="s">
        <v>81</v>
      </c>
      <c r="S388" s="811">
        <v>342</v>
      </c>
      <c r="T388" s="840">
        <v>2370</v>
      </c>
      <c r="U388" s="919"/>
      <c r="V388" s="836">
        <v>6.5</v>
      </c>
      <c r="W388" s="836"/>
      <c r="X388" s="919"/>
      <c r="Y388" s="842">
        <v>6.5</v>
      </c>
      <c r="Z388" s="871">
        <v>39.737500000000004</v>
      </c>
      <c r="AA388" s="1076">
        <v>3.0567307692307697</v>
      </c>
    </row>
    <row r="389" spans="1:27" ht="60">
      <c r="A389" s="845">
        <v>6043</v>
      </c>
      <c r="B389" s="846"/>
      <c r="C389" s="846" t="s">
        <v>389</v>
      </c>
      <c r="D389" s="1072">
        <v>13</v>
      </c>
      <c r="E389" s="848">
        <v>28000</v>
      </c>
      <c r="F389" s="883">
        <v>53</v>
      </c>
      <c r="G389" s="1073">
        <v>4.0999999999999996</v>
      </c>
      <c r="H389" s="851">
        <v>44</v>
      </c>
      <c r="I389" s="851">
        <v>67</v>
      </c>
      <c r="J389" s="852">
        <v>60</v>
      </c>
      <c r="K389" s="853" t="s">
        <v>24</v>
      </c>
      <c r="L389" s="854">
        <v>15</v>
      </c>
      <c r="M389" s="855">
        <v>2000</v>
      </c>
      <c r="N389" s="856">
        <v>0.25</v>
      </c>
      <c r="O389" s="857">
        <v>0.7</v>
      </c>
      <c r="P389" s="854">
        <v>57</v>
      </c>
      <c r="Q389" s="825"/>
      <c r="R389" s="826" t="s">
        <v>81</v>
      </c>
      <c r="S389" s="858">
        <v>342</v>
      </c>
      <c r="T389" s="859">
        <v>2288</v>
      </c>
      <c r="U389" s="829"/>
      <c r="V389" s="851">
        <v>9.7999999999999989</v>
      </c>
      <c r="W389" s="851"/>
      <c r="X389" s="829"/>
      <c r="Y389" s="860">
        <v>9.7999999999999989</v>
      </c>
      <c r="Z389" s="861">
        <v>52.726666666666667</v>
      </c>
      <c r="AA389" s="1074">
        <v>4.0558974358974362</v>
      </c>
    </row>
    <row r="390" spans="1:27" ht="15">
      <c r="A390" s="804"/>
      <c r="B390" s="805"/>
      <c r="C390" s="1077"/>
      <c r="D390" s="808"/>
      <c r="E390" s="877"/>
      <c r="F390" s="808"/>
      <c r="G390" s="807"/>
      <c r="H390" s="807"/>
      <c r="I390" s="807"/>
      <c r="J390" s="808"/>
      <c r="K390" s="808"/>
      <c r="L390" s="807"/>
      <c r="M390" s="808"/>
      <c r="N390" s="809" t="s">
        <v>81</v>
      </c>
      <c r="O390" s="870" t="s">
        <v>81</v>
      </c>
      <c r="P390" s="808"/>
      <c r="Q390" s="928"/>
      <c r="R390" s="826" t="s">
        <v>81</v>
      </c>
      <c r="S390" s="811"/>
      <c r="T390" s="879" t="s">
        <v>81</v>
      </c>
      <c r="U390" s="928"/>
      <c r="V390" s="808"/>
      <c r="W390" s="808"/>
      <c r="X390" s="928"/>
      <c r="Y390" s="842" t="s">
        <v>81</v>
      </c>
      <c r="Z390" s="872"/>
      <c r="AA390" s="872"/>
    </row>
    <row r="391" spans="1:27" ht="28.5">
      <c r="A391" s="814">
        <v>6050</v>
      </c>
      <c r="B391" s="815"/>
      <c r="C391" s="816" t="s">
        <v>390</v>
      </c>
      <c r="D391" s="817"/>
      <c r="E391" s="818"/>
      <c r="F391" s="819"/>
      <c r="G391" s="820"/>
      <c r="H391" s="821"/>
      <c r="I391" s="821"/>
      <c r="J391" s="822"/>
      <c r="K391" s="822"/>
      <c r="L391" s="817"/>
      <c r="M391" s="822"/>
      <c r="N391" s="823" t="s">
        <v>81</v>
      </c>
      <c r="O391" s="874" t="s">
        <v>81</v>
      </c>
      <c r="P391" s="817"/>
      <c r="Q391" s="839">
        <v>0.125</v>
      </c>
      <c r="R391" s="826">
        <v>1442.75</v>
      </c>
      <c r="S391" s="827"/>
      <c r="T391" s="828" t="s">
        <v>81</v>
      </c>
      <c r="U391" s="1005">
        <v>21.109375</v>
      </c>
      <c r="V391" s="821"/>
      <c r="W391" s="821"/>
      <c r="X391" s="1078">
        <v>3.5</v>
      </c>
      <c r="Y391" s="875" t="s">
        <v>81</v>
      </c>
      <c r="Z391" s="831"/>
      <c r="AA391" s="832"/>
    </row>
    <row r="392" spans="1:27" ht="15">
      <c r="A392" s="804"/>
      <c r="B392" s="805"/>
      <c r="C392" s="805"/>
      <c r="D392" s="1051"/>
      <c r="E392" s="877"/>
      <c r="F392" s="878"/>
      <c r="G392" s="933"/>
      <c r="H392" s="836"/>
      <c r="I392" s="836"/>
      <c r="J392" s="837"/>
      <c r="K392" s="808"/>
      <c r="L392" s="807"/>
      <c r="M392" s="869"/>
      <c r="N392" s="809" t="s">
        <v>81</v>
      </c>
      <c r="O392" s="870" t="s">
        <v>81</v>
      </c>
      <c r="P392" s="808"/>
      <c r="Q392" s="839">
        <v>0.125</v>
      </c>
      <c r="R392" s="826">
        <v>1791</v>
      </c>
      <c r="S392" s="811"/>
      <c r="T392" s="879" t="s">
        <v>81</v>
      </c>
      <c r="U392" s="1005">
        <v>25.637499999999999</v>
      </c>
      <c r="V392" s="880"/>
      <c r="W392" s="880"/>
      <c r="X392" s="1078">
        <v>3.5</v>
      </c>
      <c r="Y392" s="842" t="s">
        <v>81</v>
      </c>
      <c r="Z392" s="881"/>
      <c r="AA392" s="1071"/>
    </row>
    <row r="393" spans="1:27" ht="60">
      <c r="A393" s="845">
        <v>6051</v>
      </c>
      <c r="B393" s="846"/>
      <c r="C393" s="846" t="s">
        <v>391</v>
      </c>
      <c r="D393" s="1072">
        <v>6</v>
      </c>
      <c r="E393" s="848">
        <v>12000</v>
      </c>
      <c r="F393" s="903">
        <v>13</v>
      </c>
      <c r="G393" s="1079">
        <v>2.2000000000000002</v>
      </c>
      <c r="H393" s="1080">
        <v>1.9</v>
      </c>
      <c r="I393" s="1080">
        <v>2.8</v>
      </c>
      <c r="J393" s="1081">
        <v>800</v>
      </c>
      <c r="K393" s="853" t="s">
        <v>24</v>
      </c>
      <c r="L393" s="854">
        <v>12</v>
      </c>
      <c r="M393" s="1082">
        <v>28000</v>
      </c>
      <c r="N393" s="856">
        <v>0.25</v>
      </c>
      <c r="O393" s="857">
        <v>1.1499999999999999</v>
      </c>
      <c r="P393" s="854">
        <v>37</v>
      </c>
      <c r="Q393" s="839">
        <v>0.125</v>
      </c>
      <c r="R393" s="826">
        <v>2189</v>
      </c>
      <c r="S393" s="858">
        <v>222</v>
      </c>
      <c r="T393" s="859">
        <v>1206</v>
      </c>
      <c r="U393" s="1005">
        <v>24.57</v>
      </c>
      <c r="V393" s="1080">
        <v>0.49285714285714277</v>
      </c>
      <c r="W393" s="851"/>
      <c r="X393" s="1078">
        <v>3.5</v>
      </c>
      <c r="Y393" s="1083">
        <v>0.49285714285714277</v>
      </c>
      <c r="Z393" s="861">
        <v>13.202357142857142</v>
      </c>
      <c r="AA393" s="1074">
        <v>2.200392857142857</v>
      </c>
    </row>
    <row r="394" spans="1:27" ht="30">
      <c r="A394" s="863">
        <v>6052</v>
      </c>
      <c r="B394" s="864"/>
      <c r="C394" s="864" t="s">
        <v>1085</v>
      </c>
      <c r="D394" s="923">
        <v>15</v>
      </c>
      <c r="E394" s="834">
        <v>18000</v>
      </c>
      <c r="F394" s="835">
        <v>38</v>
      </c>
      <c r="G394" s="1084">
        <v>2.5</v>
      </c>
      <c r="H394" s="1085">
        <v>2.1</v>
      </c>
      <c r="I394" s="1085">
        <v>3.2</v>
      </c>
      <c r="J394" s="1086">
        <v>1000</v>
      </c>
      <c r="K394" s="782" t="s">
        <v>24</v>
      </c>
      <c r="L394" s="868">
        <v>12</v>
      </c>
      <c r="M394" s="1087">
        <v>22000</v>
      </c>
      <c r="N394" s="809">
        <v>0.25</v>
      </c>
      <c r="O394" s="870">
        <v>0.65</v>
      </c>
      <c r="P394" s="868">
        <v>47</v>
      </c>
      <c r="Q394" s="839">
        <v>0.125</v>
      </c>
      <c r="R394" s="826">
        <v>2686.5</v>
      </c>
      <c r="S394" s="811">
        <v>282</v>
      </c>
      <c r="T394" s="840">
        <v>1758</v>
      </c>
      <c r="U394" s="1005">
        <v>26.162500000000001</v>
      </c>
      <c r="V394" s="1085">
        <v>0.53181818181818186</v>
      </c>
      <c r="W394" s="836"/>
      <c r="X394" s="1078">
        <v>3.5</v>
      </c>
      <c r="Y394" s="1088">
        <v>0.53181818181818186</v>
      </c>
      <c r="Z394" s="871">
        <v>37.782000000000004</v>
      </c>
      <c r="AA394" s="1076">
        <v>2.5188000000000001</v>
      </c>
    </row>
    <row r="395" spans="1:27" ht="30">
      <c r="A395" s="845">
        <v>6053</v>
      </c>
      <c r="B395" s="846"/>
      <c r="C395" s="846" t="s">
        <v>1086</v>
      </c>
      <c r="D395" s="1072">
        <v>18</v>
      </c>
      <c r="E395" s="848">
        <v>19000</v>
      </c>
      <c r="F395" s="903">
        <v>37</v>
      </c>
      <c r="G395" s="1079">
        <v>2.1</v>
      </c>
      <c r="H395" s="1080">
        <v>1.7</v>
      </c>
      <c r="I395" s="1080">
        <v>2.6</v>
      </c>
      <c r="J395" s="1081">
        <v>1300</v>
      </c>
      <c r="K395" s="853" t="s">
        <v>24</v>
      </c>
      <c r="L395" s="854">
        <v>12</v>
      </c>
      <c r="M395" s="1082">
        <v>30000</v>
      </c>
      <c r="N395" s="856">
        <v>0.25</v>
      </c>
      <c r="O395" s="857">
        <v>0.65</v>
      </c>
      <c r="P395" s="854">
        <v>58</v>
      </c>
      <c r="Q395" s="839">
        <v>0.125</v>
      </c>
      <c r="R395" s="826">
        <v>3383</v>
      </c>
      <c r="S395" s="858">
        <v>348</v>
      </c>
      <c r="T395" s="859">
        <v>1906</v>
      </c>
      <c r="U395" s="1005">
        <v>25.853333333333332</v>
      </c>
      <c r="V395" s="1080">
        <v>0.41166666666666668</v>
      </c>
      <c r="W395" s="851"/>
      <c r="X395" s="1078">
        <v>3.5</v>
      </c>
      <c r="Y395" s="1083">
        <v>0.41166666666666668</v>
      </c>
      <c r="Z395" s="861">
        <v>37.180846153846161</v>
      </c>
      <c r="AA395" s="1074">
        <v>2.0656025641025644</v>
      </c>
    </row>
    <row r="396" spans="1:27" ht="30">
      <c r="A396" s="863">
        <v>6054</v>
      </c>
      <c r="B396" s="864"/>
      <c r="C396" s="864" t="s">
        <v>1087</v>
      </c>
      <c r="D396" s="923">
        <v>19.8</v>
      </c>
      <c r="E396" s="834">
        <v>23000</v>
      </c>
      <c r="F396" s="835">
        <v>37</v>
      </c>
      <c r="G396" s="1084">
        <v>1.9</v>
      </c>
      <c r="H396" s="1085">
        <v>1.6</v>
      </c>
      <c r="I396" s="1085">
        <v>2.4</v>
      </c>
      <c r="J396" s="1086">
        <v>1700</v>
      </c>
      <c r="K396" s="782" t="s">
        <v>24</v>
      </c>
      <c r="L396" s="868">
        <v>12</v>
      </c>
      <c r="M396" s="1087">
        <v>36000</v>
      </c>
      <c r="N396" s="809">
        <v>0.25</v>
      </c>
      <c r="O396" s="870">
        <v>0.6</v>
      </c>
      <c r="P396" s="868">
        <v>64</v>
      </c>
      <c r="Q396" s="975">
        <v>0.125</v>
      </c>
      <c r="R396" s="826">
        <v>2089.5</v>
      </c>
      <c r="S396" s="811">
        <v>384</v>
      </c>
      <c r="T396" s="840">
        <v>2270</v>
      </c>
      <c r="U396" s="1005">
        <v>17.476666666666667</v>
      </c>
      <c r="V396" s="1085">
        <v>0.3833333333333333</v>
      </c>
      <c r="W396" s="836"/>
      <c r="X396" s="1078">
        <v>3.5</v>
      </c>
      <c r="Y396" s="1088">
        <v>0.3833333333333333</v>
      </c>
      <c r="Z396" s="871">
        <v>37.431705882352944</v>
      </c>
      <c r="AA396" s="1076">
        <v>1.8904901960784315</v>
      </c>
    </row>
    <row r="397" spans="1:27" ht="30">
      <c r="A397" s="845">
        <v>6055</v>
      </c>
      <c r="B397" s="846"/>
      <c r="C397" s="846" t="s">
        <v>1088</v>
      </c>
      <c r="D397" s="1072">
        <v>22.2</v>
      </c>
      <c r="E397" s="848">
        <v>26000</v>
      </c>
      <c r="F397" s="903">
        <v>37</v>
      </c>
      <c r="G397" s="1079">
        <v>1.7</v>
      </c>
      <c r="H397" s="1080">
        <v>1.4</v>
      </c>
      <c r="I397" s="1080">
        <v>2.1</v>
      </c>
      <c r="J397" s="1081">
        <v>2200</v>
      </c>
      <c r="K397" s="853" t="s">
        <v>24</v>
      </c>
      <c r="L397" s="854">
        <v>12</v>
      </c>
      <c r="M397" s="1082">
        <v>50000</v>
      </c>
      <c r="N397" s="856">
        <v>0.25</v>
      </c>
      <c r="O397" s="857">
        <v>0.7</v>
      </c>
      <c r="P397" s="854">
        <v>70</v>
      </c>
      <c r="Q397" s="975">
        <v>0.05</v>
      </c>
      <c r="R397" s="826">
        <v>3821.6</v>
      </c>
      <c r="S397" s="858">
        <v>420</v>
      </c>
      <c r="T397" s="859">
        <v>2552</v>
      </c>
      <c r="U397" s="1005">
        <v>15.438666666666668</v>
      </c>
      <c r="V397" s="1080">
        <v>0.36399999999999999</v>
      </c>
      <c r="W397" s="851"/>
      <c r="X397" s="1078">
        <v>1.4000000000000001</v>
      </c>
      <c r="Y397" s="1083">
        <v>0.36399999999999999</v>
      </c>
      <c r="Z397" s="861">
        <v>37.216079999999998</v>
      </c>
      <c r="AA397" s="1074">
        <v>1.6764000000000001</v>
      </c>
    </row>
    <row r="398" spans="1:27" ht="30">
      <c r="A398" s="863">
        <v>6056</v>
      </c>
      <c r="B398" s="864"/>
      <c r="C398" s="864" t="s">
        <v>1089</v>
      </c>
      <c r="D398" s="923">
        <v>25.8</v>
      </c>
      <c r="E398" s="834">
        <v>35000</v>
      </c>
      <c r="F398" s="835">
        <v>42</v>
      </c>
      <c r="G398" s="1084">
        <v>1.6</v>
      </c>
      <c r="H398" s="1085">
        <v>1.4</v>
      </c>
      <c r="I398" s="1085">
        <v>2</v>
      </c>
      <c r="J398" s="1086">
        <v>3000</v>
      </c>
      <c r="K398" s="782" t="s">
        <v>24</v>
      </c>
      <c r="L398" s="868">
        <v>12</v>
      </c>
      <c r="M398" s="1087">
        <v>75000</v>
      </c>
      <c r="N398" s="809">
        <v>0.25</v>
      </c>
      <c r="O398" s="870">
        <v>0.8</v>
      </c>
      <c r="P398" s="868">
        <v>77</v>
      </c>
      <c r="Q398" s="975">
        <v>0.05</v>
      </c>
      <c r="R398" s="826">
        <v>4945.6000000000004</v>
      </c>
      <c r="S398" s="811">
        <v>462</v>
      </c>
      <c r="T398" s="840">
        <v>3332</v>
      </c>
      <c r="U398" s="1005">
        <v>19.858666666666668</v>
      </c>
      <c r="V398" s="1085">
        <v>0.37333333333333335</v>
      </c>
      <c r="W398" s="836"/>
      <c r="X398" s="1078">
        <v>1.4000000000000001</v>
      </c>
      <c r="Y398" s="1088">
        <v>0.37333333333333335</v>
      </c>
      <c r="Z398" s="871">
        <v>42.115920000000003</v>
      </c>
      <c r="AA398" s="1076">
        <v>1.6324000000000001</v>
      </c>
    </row>
    <row r="399" spans="1:27" ht="30">
      <c r="A399" s="845">
        <v>6057</v>
      </c>
      <c r="B399" s="846"/>
      <c r="C399" s="846" t="s">
        <v>1090</v>
      </c>
      <c r="D399" s="1072">
        <v>28.5</v>
      </c>
      <c r="E399" s="848">
        <v>42000</v>
      </c>
      <c r="F399" s="903">
        <v>43</v>
      </c>
      <c r="G399" s="1079">
        <v>1.5</v>
      </c>
      <c r="H399" s="1080">
        <v>1.3</v>
      </c>
      <c r="I399" s="1080">
        <v>1.9</v>
      </c>
      <c r="J399" s="1081">
        <v>4000</v>
      </c>
      <c r="K399" s="853" t="s">
        <v>24</v>
      </c>
      <c r="L399" s="854">
        <v>12</v>
      </c>
      <c r="M399" s="1082">
        <v>95000</v>
      </c>
      <c r="N399" s="856">
        <v>0.25</v>
      </c>
      <c r="O399" s="857">
        <v>0.8</v>
      </c>
      <c r="P399" s="854">
        <v>95</v>
      </c>
      <c r="Q399" s="975">
        <v>0.05</v>
      </c>
      <c r="R399" s="826">
        <v>6865.5</v>
      </c>
      <c r="S399" s="858">
        <v>570</v>
      </c>
      <c r="T399" s="859">
        <v>4014</v>
      </c>
      <c r="U399" s="1005">
        <v>21.89</v>
      </c>
      <c r="V399" s="1080">
        <v>0.35368421052631582</v>
      </c>
      <c r="W399" s="851"/>
      <c r="X399" s="1078">
        <v>1.4000000000000001</v>
      </c>
      <c r="Y399" s="1083">
        <v>0.35368421052631582</v>
      </c>
      <c r="Z399" s="861">
        <v>42.547725000000007</v>
      </c>
      <c r="AA399" s="1074">
        <v>1.4929026315789475</v>
      </c>
    </row>
    <row r="400" spans="1:27" ht="30">
      <c r="A400" s="863">
        <v>6058</v>
      </c>
      <c r="B400" s="864"/>
      <c r="C400" s="864" t="s">
        <v>1091</v>
      </c>
      <c r="D400" s="923">
        <v>30.6</v>
      </c>
      <c r="E400" s="834">
        <v>48000</v>
      </c>
      <c r="F400" s="835">
        <v>43</v>
      </c>
      <c r="G400" s="1084">
        <v>1.4</v>
      </c>
      <c r="H400" s="1085">
        <v>1.2</v>
      </c>
      <c r="I400" s="1085">
        <v>1.8</v>
      </c>
      <c r="J400" s="1086">
        <v>4800</v>
      </c>
      <c r="K400" s="782" t="s">
        <v>24</v>
      </c>
      <c r="L400" s="868">
        <v>12</v>
      </c>
      <c r="M400" s="1087">
        <v>115000</v>
      </c>
      <c r="N400" s="809">
        <v>0.25</v>
      </c>
      <c r="O400" s="870">
        <v>0.8</v>
      </c>
      <c r="P400" s="868">
        <v>104</v>
      </c>
      <c r="Q400" s="975">
        <v>0.05</v>
      </c>
      <c r="R400" s="826">
        <v>8317.6</v>
      </c>
      <c r="S400" s="811">
        <v>624</v>
      </c>
      <c r="T400" s="840">
        <v>4560</v>
      </c>
      <c r="U400" s="1005">
        <v>23.0365</v>
      </c>
      <c r="V400" s="1085">
        <v>0.3339130434782609</v>
      </c>
      <c r="W400" s="836"/>
      <c r="X400" s="1078">
        <v>1.4000000000000001</v>
      </c>
      <c r="Y400" s="1088">
        <v>0.3339130434782609</v>
      </c>
      <c r="Z400" s="871">
        <v>43.216513043478265</v>
      </c>
      <c r="AA400" s="1076">
        <v>1.412304347826087</v>
      </c>
    </row>
    <row r="401" spans="1:27" ht="45">
      <c r="A401" s="845">
        <v>6059</v>
      </c>
      <c r="B401" s="846"/>
      <c r="C401" s="885" t="s">
        <v>399</v>
      </c>
      <c r="D401" s="1072">
        <v>25</v>
      </c>
      <c r="E401" s="848">
        <v>3800</v>
      </c>
      <c r="F401" s="903">
        <v>13</v>
      </c>
      <c r="G401" s="1079">
        <v>0.5</v>
      </c>
      <c r="H401" s="1080">
        <v>0.5</v>
      </c>
      <c r="I401" s="1080">
        <v>0.6</v>
      </c>
      <c r="J401" s="1081">
        <v>3000</v>
      </c>
      <c r="K401" s="853" t="s">
        <v>24</v>
      </c>
      <c r="L401" s="854">
        <v>12</v>
      </c>
      <c r="M401" s="1082">
        <v>50000</v>
      </c>
      <c r="N401" s="856">
        <v>0.1</v>
      </c>
      <c r="O401" s="857">
        <v>4.6500000000000004</v>
      </c>
      <c r="P401" s="854"/>
      <c r="Q401" s="975">
        <v>0.05</v>
      </c>
      <c r="R401" s="826">
        <v>11127.6</v>
      </c>
      <c r="S401" s="858">
        <v>0</v>
      </c>
      <c r="T401" s="859">
        <v>353.40000000000003</v>
      </c>
      <c r="U401" s="1005">
        <v>27.034666666666666</v>
      </c>
      <c r="V401" s="1080">
        <v>0.35339999999999999</v>
      </c>
      <c r="W401" s="851"/>
      <c r="X401" s="1078">
        <v>1.4000000000000001</v>
      </c>
      <c r="Y401" s="1083">
        <v>0.35339999999999999</v>
      </c>
      <c r="Z401" s="861">
        <v>12.958</v>
      </c>
      <c r="AA401" s="1074">
        <v>0.51832</v>
      </c>
    </row>
    <row r="402" spans="1:27" ht="15">
      <c r="A402" s="804"/>
      <c r="B402" s="805"/>
      <c r="C402" s="805"/>
      <c r="D402" s="1051"/>
      <c r="E402" s="877"/>
      <c r="F402" s="835"/>
      <c r="G402" s="933"/>
      <c r="H402" s="836"/>
      <c r="I402" s="836"/>
      <c r="J402" s="837"/>
      <c r="K402" s="808"/>
      <c r="L402" s="807"/>
      <c r="M402" s="869"/>
      <c r="N402" s="809" t="s">
        <v>81</v>
      </c>
      <c r="O402" s="870" t="s">
        <v>81</v>
      </c>
      <c r="P402" s="808"/>
      <c r="Q402" s="839"/>
      <c r="R402" s="826" t="s">
        <v>81</v>
      </c>
      <c r="S402" s="811"/>
      <c r="T402" s="879" t="s">
        <v>81</v>
      </c>
      <c r="U402" s="1078"/>
      <c r="V402" s="880"/>
      <c r="W402" s="880"/>
      <c r="X402" s="1078"/>
      <c r="Y402" s="842" t="s">
        <v>81</v>
      </c>
      <c r="Z402" s="881"/>
      <c r="AA402" s="1071"/>
    </row>
    <row r="403" spans="1:27" ht="15">
      <c r="A403" s="814">
        <v>6070</v>
      </c>
      <c r="B403" s="815"/>
      <c r="C403" s="816" t="s">
        <v>400</v>
      </c>
      <c r="D403" s="817"/>
      <c r="E403" s="818"/>
      <c r="F403" s="819"/>
      <c r="G403" s="820"/>
      <c r="H403" s="821"/>
      <c r="I403" s="821"/>
      <c r="J403" s="822"/>
      <c r="K403" s="822"/>
      <c r="L403" s="817"/>
      <c r="M403" s="822"/>
      <c r="N403" s="823" t="s">
        <v>81</v>
      </c>
      <c r="O403" s="874" t="s">
        <v>81</v>
      </c>
      <c r="P403" s="817"/>
      <c r="Q403" s="825"/>
      <c r="R403" s="826" t="s">
        <v>81</v>
      </c>
      <c r="S403" s="827"/>
      <c r="T403" s="828" t="s">
        <v>81</v>
      </c>
      <c r="U403" s="829"/>
      <c r="V403" s="821"/>
      <c r="W403" s="821"/>
      <c r="X403" s="829"/>
      <c r="Y403" s="875" t="s">
        <v>81</v>
      </c>
      <c r="Z403" s="831"/>
      <c r="AA403" s="832"/>
    </row>
    <row r="404" spans="1:27" ht="15">
      <c r="A404" s="804"/>
      <c r="B404" s="805"/>
      <c r="C404" s="805"/>
      <c r="D404" s="1051"/>
      <c r="E404" s="877"/>
      <c r="F404" s="835"/>
      <c r="G404" s="933"/>
      <c r="H404" s="836"/>
      <c r="I404" s="836"/>
      <c r="J404" s="837"/>
      <c r="K404" s="808"/>
      <c r="L404" s="807"/>
      <c r="M404" s="869"/>
      <c r="N404" s="809" t="s">
        <v>81</v>
      </c>
      <c r="O404" s="870" t="s">
        <v>81</v>
      </c>
      <c r="P404" s="808"/>
      <c r="Q404" s="839"/>
      <c r="R404" s="826" t="s">
        <v>81</v>
      </c>
      <c r="S404" s="811"/>
      <c r="T404" s="879" t="s">
        <v>81</v>
      </c>
      <c r="U404" s="1078"/>
      <c r="V404" s="880"/>
      <c r="W404" s="880"/>
      <c r="X404" s="1078"/>
      <c r="Y404" s="842" t="s">
        <v>81</v>
      </c>
      <c r="Z404" s="881"/>
      <c r="AA404" s="1071"/>
    </row>
    <row r="405" spans="1:27" ht="60">
      <c r="A405" s="845">
        <v>6080</v>
      </c>
      <c r="B405" s="846"/>
      <c r="C405" s="846" t="s">
        <v>401</v>
      </c>
      <c r="D405" s="1072">
        <v>6</v>
      </c>
      <c r="E405" s="848">
        <v>19500</v>
      </c>
      <c r="F405" s="903">
        <v>21</v>
      </c>
      <c r="G405" s="1079">
        <v>3.5</v>
      </c>
      <c r="H405" s="1080">
        <v>3</v>
      </c>
      <c r="I405" s="1080">
        <v>4.4000000000000004</v>
      </c>
      <c r="J405" s="1081">
        <v>800</v>
      </c>
      <c r="K405" s="853" t="s">
        <v>24</v>
      </c>
      <c r="L405" s="854">
        <v>12</v>
      </c>
      <c r="M405" s="1082">
        <v>24000</v>
      </c>
      <c r="N405" s="856">
        <v>0.25</v>
      </c>
      <c r="O405" s="857">
        <v>1.1499999999999999</v>
      </c>
      <c r="P405" s="854">
        <v>37</v>
      </c>
      <c r="Q405" s="839">
        <v>0.05</v>
      </c>
      <c r="R405" s="826">
        <v>1117.5</v>
      </c>
      <c r="S405" s="858">
        <v>222</v>
      </c>
      <c r="T405" s="859">
        <v>1821</v>
      </c>
      <c r="U405" s="841">
        <v>22.625</v>
      </c>
      <c r="V405" s="1080">
        <v>0.93437499999999996</v>
      </c>
      <c r="W405" s="851"/>
      <c r="X405" s="841">
        <v>1.4000000000000001</v>
      </c>
      <c r="Y405" s="1083">
        <v>0.93437499999999996</v>
      </c>
      <c r="Z405" s="861">
        <v>21.190125000000005</v>
      </c>
      <c r="AA405" s="1074">
        <v>3.5316875000000008</v>
      </c>
    </row>
    <row r="406" spans="1:27" ht="60">
      <c r="A406" s="863">
        <v>6081</v>
      </c>
      <c r="B406" s="864"/>
      <c r="C406" s="864" t="s">
        <v>402</v>
      </c>
      <c r="D406" s="923">
        <v>12</v>
      </c>
      <c r="E406" s="834">
        <v>21000</v>
      </c>
      <c r="F406" s="835">
        <v>35</v>
      </c>
      <c r="G406" s="1084">
        <v>2.9</v>
      </c>
      <c r="H406" s="1085">
        <v>2.5</v>
      </c>
      <c r="I406" s="1085">
        <v>3.6</v>
      </c>
      <c r="J406" s="1086">
        <v>1000</v>
      </c>
      <c r="K406" s="782" t="s">
        <v>24</v>
      </c>
      <c r="L406" s="868">
        <v>12</v>
      </c>
      <c r="M406" s="1087">
        <v>24000</v>
      </c>
      <c r="N406" s="809">
        <v>0.25</v>
      </c>
      <c r="O406" s="870">
        <v>0.8</v>
      </c>
      <c r="P406" s="868">
        <v>40</v>
      </c>
      <c r="Q406" s="839">
        <v>0.05</v>
      </c>
      <c r="R406" s="826">
        <v>1895.2</v>
      </c>
      <c r="S406" s="811">
        <v>240</v>
      </c>
      <c r="T406" s="840">
        <v>1962</v>
      </c>
      <c r="U406" s="841">
        <v>29.252499999999998</v>
      </c>
      <c r="V406" s="1085">
        <v>0.70000000000000007</v>
      </c>
      <c r="W406" s="836"/>
      <c r="X406" s="841">
        <v>1.4000000000000001</v>
      </c>
      <c r="Y406" s="1088">
        <v>0.70000000000000007</v>
      </c>
      <c r="Z406" s="871">
        <v>35.138400000000004</v>
      </c>
      <c r="AA406" s="1076">
        <v>2.9282000000000004</v>
      </c>
    </row>
    <row r="407" spans="1:27" ht="60">
      <c r="A407" s="845">
        <v>6082</v>
      </c>
      <c r="B407" s="846"/>
      <c r="C407" s="846" t="s">
        <v>403</v>
      </c>
      <c r="D407" s="1072">
        <v>15</v>
      </c>
      <c r="E407" s="848">
        <v>22000</v>
      </c>
      <c r="F407" s="903">
        <v>42</v>
      </c>
      <c r="G407" s="1079">
        <v>2.8</v>
      </c>
      <c r="H407" s="1080">
        <v>2.4</v>
      </c>
      <c r="I407" s="1080">
        <v>3.5</v>
      </c>
      <c r="J407" s="1081">
        <v>1200</v>
      </c>
      <c r="K407" s="853" t="s">
        <v>24</v>
      </c>
      <c r="L407" s="854">
        <v>12</v>
      </c>
      <c r="M407" s="1082">
        <v>24000</v>
      </c>
      <c r="N407" s="856">
        <v>0.1</v>
      </c>
      <c r="O407" s="857">
        <v>0.7</v>
      </c>
      <c r="P407" s="854">
        <v>42</v>
      </c>
      <c r="Q407" s="839">
        <v>0.05</v>
      </c>
      <c r="R407" s="826">
        <v>1750.75</v>
      </c>
      <c r="S407" s="858">
        <v>252</v>
      </c>
      <c r="T407" s="859">
        <v>2298</v>
      </c>
      <c r="U407" s="841">
        <v>36.612499999999997</v>
      </c>
      <c r="V407" s="1080">
        <v>0.64166666666666661</v>
      </c>
      <c r="W407" s="851"/>
      <c r="X407" s="841">
        <v>1.4000000000000001</v>
      </c>
      <c r="Y407" s="1083">
        <v>0.64166666666666661</v>
      </c>
      <c r="Z407" s="861">
        <v>42.185000000000002</v>
      </c>
      <c r="AA407" s="1074">
        <v>2.8123333333333336</v>
      </c>
    </row>
    <row r="408" spans="1:27" ht="30">
      <c r="A408" s="863">
        <v>6072</v>
      </c>
      <c r="B408" s="864"/>
      <c r="C408" s="864" t="s">
        <v>404</v>
      </c>
      <c r="D408" s="923">
        <v>15</v>
      </c>
      <c r="E408" s="834">
        <v>23000</v>
      </c>
      <c r="F408" s="835">
        <v>49</v>
      </c>
      <c r="G408" s="1084">
        <v>3.2</v>
      </c>
      <c r="H408" s="1089">
        <v>2.8</v>
      </c>
      <c r="I408" s="1085">
        <v>4</v>
      </c>
      <c r="J408" s="1086">
        <v>1000</v>
      </c>
      <c r="K408" s="782" t="s">
        <v>24</v>
      </c>
      <c r="L408" s="868">
        <v>12</v>
      </c>
      <c r="M408" s="1087">
        <v>22000</v>
      </c>
      <c r="N408" s="809">
        <v>0.25</v>
      </c>
      <c r="O408" s="870">
        <v>0.75</v>
      </c>
      <c r="P408" s="868">
        <v>47</v>
      </c>
      <c r="Q408" s="928"/>
      <c r="R408" s="826" t="s">
        <v>81</v>
      </c>
      <c r="S408" s="811">
        <v>282</v>
      </c>
      <c r="T408" s="840">
        <v>2168</v>
      </c>
      <c r="U408" s="928"/>
      <c r="V408" s="1085">
        <v>0.78409090909090906</v>
      </c>
      <c r="W408" s="836"/>
      <c r="X408" s="928"/>
      <c r="Y408" s="1088">
        <v>0.78409090909090906</v>
      </c>
      <c r="Z408" s="871">
        <v>48.709500000000006</v>
      </c>
      <c r="AA408" s="1076">
        <v>3.2473000000000005</v>
      </c>
    </row>
    <row r="409" spans="1:27" ht="30">
      <c r="A409" s="845">
        <v>6073</v>
      </c>
      <c r="B409" s="846"/>
      <c r="C409" s="846" t="s">
        <v>405</v>
      </c>
      <c r="D409" s="1072">
        <v>18</v>
      </c>
      <c r="E409" s="848">
        <v>25000</v>
      </c>
      <c r="F409" s="903">
        <v>49</v>
      </c>
      <c r="G409" s="1079">
        <v>2.7</v>
      </c>
      <c r="H409" s="1090">
        <v>2.2999999999999998</v>
      </c>
      <c r="I409" s="1080">
        <v>3.4</v>
      </c>
      <c r="J409" s="1081">
        <v>1300</v>
      </c>
      <c r="K409" s="853" t="s">
        <v>24</v>
      </c>
      <c r="L409" s="854">
        <v>12</v>
      </c>
      <c r="M409" s="1082">
        <v>30000</v>
      </c>
      <c r="N409" s="856">
        <v>0.25</v>
      </c>
      <c r="O409" s="857">
        <v>0.75</v>
      </c>
      <c r="P409" s="854">
        <v>58</v>
      </c>
      <c r="Q409" s="825"/>
      <c r="R409" s="826" t="s">
        <v>81</v>
      </c>
      <c r="S409" s="858">
        <v>348</v>
      </c>
      <c r="T409" s="859">
        <v>2398</v>
      </c>
      <c r="U409" s="829"/>
      <c r="V409" s="1080">
        <v>0.625</v>
      </c>
      <c r="W409" s="851"/>
      <c r="X409" s="829"/>
      <c r="Y409" s="1083">
        <v>0.625</v>
      </c>
      <c r="Z409" s="861">
        <v>48.898384615384614</v>
      </c>
      <c r="AA409" s="1074">
        <v>2.7165769230769232</v>
      </c>
    </row>
    <row r="410" spans="1:27" ht="30">
      <c r="A410" s="863">
        <v>6074</v>
      </c>
      <c r="B410" s="864"/>
      <c r="C410" s="864" t="s">
        <v>406</v>
      </c>
      <c r="D410" s="923">
        <v>19.8</v>
      </c>
      <c r="E410" s="834">
        <v>33000</v>
      </c>
      <c r="F410" s="835">
        <v>54</v>
      </c>
      <c r="G410" s="1084">
        <v>2.7</v>
      </c>
      <c r="H410" s="1089">
        <v>2.2999999999999998</v>
      </c>
      <c r="I410" s="1085">
        <v>3.4</v>
      </c>
      <c r="J410" s="1086">
        <v>1700</v>
      </c>
      <c r="K410" s="782" t="s">
        <v>24</v>
      </c>
      <c r="L410" s="868">
        <v>12</v>
      </c>
      <c r="M410" s="1087">
        <v>36000</v>
      </c>
      <c r="N410" s="809">
        <v>0.25</v>
      </c>
      <c r="O410" s="870">
        <v>0.7</v>
      </c>
      <c r="P410" s="868">
        <v>64</v>
      </c>
      <c r="Q410" s="839"/>
      <c r="R410" s="826" t="s">
        <v>81</v>
      </c>
      <c r="S410" s="811">
        <v>384</v>
      </c>
      <c r="T410" s="840">
        <v>3090</v>
      </c>
      <c r="U410" s="841"/>
      <c r="V410" s="1085">
        <v>0.64166666666666661</v>
      </c>
      <c r="W410" s="836"/>
      <c r="X410" s="841"/>
      <c r="Y410" s="1088">
        <v>0.64166666666666661</v>
      </c>
      <c r="Z410" s="871">
        <v>53.563852941176471</v>
      </c>
      <c r="AA410" s="1076">
        <v>2.7052450980392155</v>
      </c>
    </row>
    <row r="411" spans="1:27" ht="30">
      <c r="A411" s="845">
        <v>6075</v>
      </c>
      <c r="B411" s="846"/>
      <c r="C411" s="846" t="s">
        <v>407</v>
      </c>
      <c r="D411" s="1072">
        <v>22.2</v>
      </c>
      <c r="E411" s="848">
        <v>36000</v>
      </c>
      <c r="F411" s="903">
        <v>51</v>
      </c>
      <c r="G411" s="1079">
        <v>2.2999999999999998</v>
      </c>
      <c r="H411" s="1090">
        <v>2</v>
      </c>
      <c r="I411" s="1080">
        <v>2.9</v>
      </c>
      <c r="J411" s="1081">
        <v>2200</v>
      </c>
      <c r="K411" s="853" t="s">
        <v>24</v>
      </c>
      <c r="L411" s="854">
        <v>12</v>
      </c>
      <c r="M411" s="1082">
        <v>50000</v>
      </c>
      <c r="N411" s="856">
        <v>0.25</v>
      </c>
      <c r="O411" s="857">
        <v>0.8</v>
      </c>
      <c r="P411" s="854">
        <v>70</v>
      </c>
      <c r="Q411" s="975">
        <v>0.01</v>
      </c>
      <c r="R411" s="826">
        <v>957</v>
      </c>
      <c r="S411" s="858">
        <v>420</v>
      </c>
      <c r="T411" s="859">
        <v>3372</v>
      </c>
      <c r="U411" s="1091">
        <v>1.5475000000000001</v>
      </c>
      <c r="V411" s="1080">
        <v>0.57599999999999996</v>
      </c>
      <c r="W411" s="851"/>
      <c r="X411" s="1091">
        <v>0.28000000000000003</v>
      </c>
      <c r="Y411" s="1083">
        <v>0.57599999999999996</v>
      </c>
      <c r="Z411" s="861">
        <v>51.495120000000007</v>
      </c>
      <c r="AA411" s="1074">
        <v>2.3196000000000003</v>
      </c>
    </row>
    <row r="412" spans="1:27" ht="30">
      <c r="A412" s="863">
        <v>6076</v>
      </c>
      <c r="B412" s="864"/>
      <c r="C412" s="864" t="s">
        <v>408</v>
      </c>
      <c r="D412" s="923">
        <v>25.8</v>
      </c>
      <c r="E412" s="834">
        <v>46000</v>
      </c>
      <c r="F412" s="835">
        <v>53</v>
      </c>
      <c r="G412" s="1084">
        <v>2.1</v>
      </c>
      <c r="H412" s="1085">
        <v>1.8</v>
      </c>
      <c r="I412" s="1085">
        <v>2.5</v>
      </c>
      <c r="J412" s="1086">
        <v>3200</v>
      </c>
      <c r="K412" s="782" t="s">
        <v>24</v>
      </c>
      <c r="L412" s="868">
        <v>12</v>
      </c>
      <c r="M412" s="1087">
        <v>75000</v>
      </c>
      <c r="N412" s="809">
        <v>0.25</v>
      </c>
      <c r="O412" s="870">
        <v>0.9</v>
      </c>
      <c r="P412" s="868">
        <v>77</v>
      </c>
      <c r="Q412" s="975">
        <v>6.6660000000000001E-3</v>
      </c>
      <c r="R412" s="826">
        <v>1392</v>
      </c>
      <c r="S412" s="811">
        <v>462</v>
      </c>
      <c r="T412" s="840">
        <v>4234</v>
      </c>
      <c r="U412" s="1091">
        <v>1.7529999999999999</v>
      </c>
      <c r="V412" s="1085">
        <v>0.55199999999999994</v>
      </c>
      <c r="W412" s="836"/>
      <c r="X412" s="1091">
        <v>0.18664800000000001</v>
      </c>
      <c r="Y412" s="1088">
        <v>0.55199999999999994</v>
      </c>
      <c r="Z412" s="871">
        <v>53.216047500000002</v>
      </c>
      <c r="AA412" s="1076">
        <v>2.0626375000000001</v>
      </c>
    </row>
    <row r="413" spans="1:27" ht="30">
      <c r="A413" s="845">
        <v>6077</v>
      </c>
      <c r="B413" s="846"/>
      <c r="C413" s="846" t="s">
        <v>409</v>
      </c>
      <c r="D413" s="1072">
        <v>28.5</v>
      </c>
      <c r="E413" s="848">
        <v>55000</v>
      </c>
      <c r="F413" s="903">
        <v>56</v>
      </c>
      <c r="G413" s="1079">
        <v>2</v>
      </c>
      <c r="H413" s="1080">
        <v>1.7</v>
      </c>
      <c r="I413" s="1080">
        <v>2.4</v>
      </c>
      <c r="J413" s="1081">
        <v>4000</v>
      </c>
      <c r="K413" s="853" t="s">
        <v>24</v>
      </c>
      <c r="L413" s="854">
        <v>12</v>
      </c>
      <c r="M413" s="1082">
        <v>95000</v>
      </c>
      <c r="N413" s="856">
        <v>0.25</v>
      </c>
      <c r="O413" s="857">
        <v>0.9</v>
      </c>
      <c r="P413" s="854">
        <v>95</v>
      </c>
      <c r="Q413" s="975">
        <v>5.0000000000000001E-3</v>
      </c>
      <c r="R413" s="826">
        <v>1522.5</v>
      </c>
      <c r="S413" s="858">
        <v>570</v>
      </c>
      <c r="T413" s="859">
        <v>5080</v>
      </c>
      <c r="U413" s="1091">
        <v>1.5103846153846154</v>
      </c>
      <c r="V413" s="1080">
        <v>0.52105263157894743</v>
      </c>
      <c r="W413" s="851"/>
      <c r="X413" s="1091">
        <v>0.14000000000000001</v>
      </c>
      <c r="Y413" s="1083">
        <v>0.52105263157894743</v>
      </c>
      <c r="Z413" s="861">
        <v>56.149500000000003</v>
      </c>
      <c r="AA413" s="1074">
        <v>1.9701578947368423</v>
      </c>
    </row>
    <row r="414" spans="1:27" ht="30">
      <c r="A414" s="863">
        <v>6078</v>
      </c>
      <c r="B414" s="864"/>
      <c r="C414" s="864" t="s">
        <v>410</v>
      </c>
      <c r="D414" s="923">
        <v>30.6</v>
      </c>
      <c r="E414" s="834">
        <v>62000</v>
      </c>
      <c r="F414" s="835">
        <v>56</v>
      </c>
      <c r="G414" s="1084">
        <v>1.8</v>
      </c>
      <c r="H414" s="1085">
        <v>1.6</v>
      </c>
      <c r="I414" s="1085">
        <v>2.2999999999999998</v>
      </c>
      <c r="J414" s="1086">
        <v>4800</v>
      </c>
      <c r="K414" s="782" t="s">
        <v>24</v>
      </c>
      <c r="L414" s="868">
        <v>12</v>
      </c>
      <c r="M414" s="1087">
        <v>115000</v>
      </c>
      <c r="N414" s="809">
        <v>0.25</v>
      </c>
      <c r="O414" s="870">
        <v>0.9</v>
      </c>
      <c r="P414" s="868">
        <v>104</v>
      </c>
      <c r="Q414" s="975">
        <v>4.0000000000000001E-3</v>
      </c>
      <c r="R414" s="826">
        <v>1827</v>
      </c>
      <c r="S414" s="811">
        <v>624</v>
      </c>
      <c r="T414" s="840">
        <v>5708</v>
      </c>
      <c r="U414" s="1091">
        <v>1.3629411764705883</v>
      </c>
      <c r="V414" s="1085">
        <v>0.48521739130434782</v>
      </c>
      <c r="W414" s="836"/>
      <c r="X414" s="1091">
        <v>0.112</v>
      </c>
      <c r="Y414" s="1088">
        <v>0.48521739130434782</v>
      </c>
      <c r="Z414" s="871">
        <v>56.359767391304359</v>
      </c>
      <c r="AA414" s="1076">
        <v>1.8418224637681162</v>
      </c>
    </row>
    <row r="415" spans="1:27" ht="15">
      <c r="A415" s="804"/>
      <c r="B415" s="805"/>
      <c r="C415" s="805"/>
      <c r="D415" s="808"/>
      <c r="E415" s="877"/>
      <c r="F415" s="807"/>
      <c r="G415" s="807"/>
      <c r="H415" s="807"/>
      <c r="I415" s="807"/>
      <c r="J415" s="808"/>
      <c r="K415" s="808"/>
      <c r="L415" s="807"/>
      <c r="M415" s="808"/>
      <c r="N415" s="809" t="s">
        <v>81</v>
      </c>
      <c r="O415" s="870" t="s">
        <v>81</v>
      </c>
      <c r="P415" s="808"/>
      <c r="Q415" s="975">
        <v>3.3333E-3</v>
      </c>
      <c r="R415" s="826">
        <v>2001</v>
      </c>
      <c r="S415" s="808"/>
      <c r="T415" s="879" t="s">
        <v>81</v>
      </c>
      <c r="U415" s="1091">
        <v>1.1531818181818181</v>
      </c>
      <c r="V415" s="808"/>
      <c r="W415" s="808"/>
      <c r="X415" s="1091">
        <v>9.3332399999999996E-2</v>
      </c>
      <c r="Y415" s="842" t="s">
        <v>81</v>
      </c>
      <c r="Z415" s="1053"/>
      <c r="AA415" s="1053"/>
    </row>
    <row r="416" spans="1:27" ht="57">
      <c r="A416" s="814">
        <v>6090</v>
      </c>
      <c r="B416" s="815"/>
      <c r="C416" s="816" t="s">
        <v>411</v>
      </c>
      <c r="D416" s="822"/>
      <c r="E416" s="818"/>
      <c r="F416" s="819"/>
      <c r="G416" s="820"/>
      <c r="H416" s="821"/>
      <c r="I416" s="821"/>
      <c r="J416" s="822"/>
      <c r="K416" s="822"/>
      <c r="L416" s="817"/>
      <c r="M416" s="822"/>
      <c r="N416" s="823" t="s">
        <v>81</v>
      </c>
      <c r="O416" s="874" t="s">
        <v>81</v>
      </c>
      <c r="P416" s="817"/>
      <c r="Q416" s="975">
        <v>2.5000000000000001E-3</v>
      </c>
      <c r="R416" s="826">
        <v>2784</v>
      </c>
      <c r="S416" s="827"/>
      <c r="T416" s="828" t="s">
        <v>81</v>
      </c>
      <c r="U416" s="1091">
        <v>1.129</v>
      </c>
      <c r="V416" s="821"/>
      <c r="W416" s="821"/>
      <c r="X416" s="1091">
        <v>7.0000000000000007E-2</v>
      </c>
      <c r="Y416" s="875" t="s">
        <v>81</v>
      </c>
      <c r="Z416" s="831"/>
      <c r="AA416" s="832"/>
    </row>
    <row r="417" spans="1:27" ht="15">
      <c r="A417" s="804"/>
      <c r="B417" s="805"/>
      <c r="C417" s="1036"/>
      <c r="D417" s="808"/>
      <c r="E417" s="877"/>
      <c r="F417" s="807"/>
      <c r="G417" s="807"/>
      <c r="H417" s="807"/>
      <c r="I417" s="807"/>
      <c r="J417" s="808"/>
      <c r="K417" s="808"/>
      <c r="L417" s="807"/>
      <c r="M417" s="808"/>
      <c r="N417" s="809" t="s">
        <v>81</v>
      </c>
      <c r="O417" s="870" t="s">
        <v>81</v>
      </c>
      <c r="P417" s="808"/>
      <c r="Q417" s="975">
        <v>2E-3</v>
      </c>
      <c r="R417" s="826">
        <v>3741</v>
      </c>
      <c r="S417" s="811"/>
      <c r="T417" s="879" t="s">
        <v>81</v>
      </c>
      <c r="U417" s="1091">
        <v>1.123</v>
      </c>
      <c r="V417" s="808"/>
      <c r="W417" s="808"/>
      <c r="X417" s="1091">
        <v>5.6000000000000001E-2</v>
      </c>
      <c r="Y417" s="842" t="s">
        <v>81</v>
      </c>
      <c r="Z417" s="872"/>
      <c r="AA417" s="872"/>
    </row>
    <row r="418" spans="1:27" ht="90">
      <c r="A418" s="845">
        <v>6096</v>
      </c>
      <c r="B418" s="846"/>
      <c r="C418" s="846" t="s">
        <v>412</v>
      </c>
      <c r="D418" s="1072">
        <v>15</v>
      </c>
      <c r="E418" s="848">
        <v>36000</v>
      </c>
      <c r="F418" s="903">
        <v>39</v>
      </c>
      <c r="G418" s="1079">
        <v>2.6</v>
      </c>
      <c r="H418" s="1080">
        <v>2.2000000000000002</v>
      </c>
      <c r="I418" s="1080">
        <v>3.3</v>
      </c>
      <c r="J418" s="1081">
        <v>1800</v>
      </c>
      <c r="K418" s="853" t="s">
        <v>24</v>
      </c>
      <c r="L418" s="854">
        <v>12</v>
      </c>
      <c r="M418" s="1082">
        <v>40000</v>
      </c>
      <c r="N418" s="856">
        <v>0.25</v>
      </c>
      <c r="O418" s="857">
        <v>0.65</v>
      </c>
      <c r="P418" s="854">
        <v>45</v>
      </c>
      <c r="Q418" s="975">
        <v>1.6666000000000001E-3</v>
      </c>
      <c r="R418" s="826">
        <v>4002</v>
      </c>
      <c r="S418" s="858">
        <v>270</v>
      </c>
      <c r="T418" s="859">
        <v>3222</v>
      </c>
      <c r="U418" s="1091">
        <v>1.0045833333333334</v>
      </c>
      <c r="V418" s="1080">
        <v>0.58500000000000008</v>
      </c>
      <c r="W418" s="851"/>
      <c r="X418" s="1091">
        <v>4.6664799999999999E-2</v>
      </c>
      <c r="Y418" s="1083">
        <v>0.58500000000000008</v>
      </c>
      <c r="Z418" s="861">
        <v>39.187500000000007</v>
      </c>
      <c r="AA418" s="1074">
        <v>2.6125000000000003</v>
      </c>
    </row>
    <row r="419" spans="1:27" ht="60">
      <c r="A419" s="863">
        <v>6091</v>
      </c>
      <c r="B419" s="805"/>
      <c r="C419" s="864" t="s">
        <v>413</v>
      </c>
      <c r="D419" s="1092">
        <v>19.8</v>
      </c>
      <c r="E419" s="834">
        <v>52000</v>
      </c>
      <c r="F419" s="835">
        <v>46</v>
      </c>
      <c r="G419" s="1084">
        <v>2.2999999999999998</v>
      </c>
      <c r="H419" s="1089">
        <v>2</v>
      </c>
      <c r="I419" s="1085">
        <v>2.9</v>
      </c>
      <c r="J419" s="1086">
        <v>3500</v>
      </c>
      <c r="K419" s="782" t="s">
        <v>24</v>
      </c>
      <c r="L419" s="868">
        <v>12</v>
      </c>
      <c r="M419" s="1087">
        <v>50000</v>
      </c>
      <c r="N419" s="809">
        <v>0.1</v>
      </c>
      <c r="O419" s="870">
        <v>0.6</v>
      </c>
      <c r="P419" s="868">
        <v>69</v>
      </c>
      <c r="Q419" s="975">
        <v>0.01</v>
      </c>
      <c r="R419" s="826">
        <v>428.55999999999995</v>
      </c>
      <c r="S419" s="811">
        <v>414</v>
      </c>
      <c r="T419" s="840">
        <v>5250</v>
      </c>
      <c r="U419" s="1091">
        <v>0.14578666666666665</v>
      </c>
      <c r="V419" s="1085">
        <v>0.624</v>
      </c>
      <c r="W419" s="836"/>
      <c r="X419" s="1091">
        <v>0.28000000000000003</v>
      </c>
      <c r="Y419" s="1088">
        <v>0.624</v>
      </c>
      <c r="Z419" s="871">
        <v>46.260720000000006</v>
      </c>
      <c r="AA419" s="1076">
        <v>2.3364000000000003</v>
      </c>
    </row>
    <row r="420" spans="1:27" ht="60">
      <c r="A420" s="845">
        <v>6092</v>
      </c>
      <c r="B420" s="924"/>
      <c r="C420" s="846" t="s">
        <v>414</v>
      </c>
      <c r="D420" s="1093">
        <v>22.2</v>
      </c>
      <c r="E420" s="848">
        <v>62000</v>
      </c>
      <c r="F420" s="903">
        <v>52</v>
      </c>
      <c r="G420" s="1079">
        <v>2.2999999999999998</v>
      </c>
      <c r="H420" s="1090">
        <v>2</v>
      </c>
      <c r="I420" s="1080">
        <v>2.9</v>
      </c>
      <c r="J420" s="1081">
        <v>4000</v>
      </c>
      <c r="K420" s="853" t="s">
        <v>24</v>
      </c>
      <c r="L420" s="854">
        <v>12</v>
      </c>
      <c r="M420" s="1082">
        <v>60000</v>
      </c>
      <c r="N420" s="856">
        <v>0.1</v>
      </c>
      <c r="O420" s="857">
        <v>0.55000000000000004</v>
      </c>
      <c r="P420" s="854">
        <v>80</v>
      </c>
      <c r="Q420" s="839"/>
      <c r="R420" s="826" t="s">
        <v>81</v>
      </c>
      <c r="S420" s="858">
        <v>480</v>
      </c>
      <c r="T420" s="859">
        <v>6246</v>
      </c>
      <c r="U420" s="841"/>
      <c r="V420" s="1080">
        <v>0.56833333333333347</v>
      </c>
      <c r="W420" s="851"/>
      <c r="X420" s="841"/>
      <c r="Y420" s="1083">
        <v>0.56833333333333347</v>
      </c>
      <c r="Z420" s="861">
        <v>52.01053000000001</v>
      </c>
      <c r="AA420" s="1074">
        <v>2.3428166666666672</v>
      </c>
    </row>
    <row r="421" spans="1:27" ht="60">
      <c r="A421" s="863">
        <v>6093</v>
      </c>
      <c r="B421" s="805"/>
      <c r="C421" s="864" t="s">
        <v>415</v>
      </c>
      <c r="D421" s="1092">
        <v>25.8</v>
      </c>
      <c r="E421" s="834">
        <v>74000</v>
      </c>
      <c r="F421" s="835">
        <v>53</v>
      </c>
      <c r="G421" s="1084">
        <v>2</v>
      </c>
      <c r="H421" s="1085">
        <v>1.7</v>
      </c>
      <c r="I421" s="1085">
        <v>2.5</v>
      </c>
      <c r="J421" s="1086">
        <v>5500</v>
      </c>
      <c r="K421" s="782" t="s">
        <v>24</v>
      </c>
      <c r="L421" s="868">
        <v>12</v>
      </c>
      <c r="M421" s="1087">
        <v>80000</v>
      </c>
      <c r="N421" s="809">
        <v>0.1</v>
      </c>
      <c r="O421" s="870">
        <v>0.55000000000000004</v>
      </c>
      <c r="P421" s="868">
        <v>83</v>
      </c>
      <c r="Q421" s="825"/>
      <c r="R421" s="826" t="s">
        <v>81</v>
      </c>
      <c r="S421" s="811">
        <v>498</v>
      </c>
      <c r="T421" s="840">
        <v>7380</v>
      </c>
      <c r="U421" s="829"/>
      <c r="V421" s="1085">
        <v>0.50875000000000004</v>
      </c>
      <c r="W421" s="836"/>
      <c r="X421" s="829"/>
      <c r="Y421" s="1088">
        <v>0.50875000000000004</v>
      </c>
      <c r="Z421" s="871">
        <v>52.519125000000003</v>
      </c>
      <c r="AA421" s="1076">
        <v>2.035625</v>
      </c>
    </row>
    <row r="422" spans="1:27" ht="75">
      <c r="A422" s="845">
        <v>6094</v>
      </c>
      <c r="B422" s="924"/>
      <c r="C422" s="846" t="s">
        <v>416</v>
      </c>
      <c r="D422" s="1093">
        <v>28.5</v>
      </c>
      <c r="E422" s="848">
        <v>81000</v>
      </c>
      <c r="F422" s="903">
        <v>54</v>
      </c>
      <c r="G422" s="1079">
        <v>1.9</v>
      </c>
      <c r="H422" s="1080">
        <v>1.6</v>
      </c>
      <c r="I422" s="1080">
        <v>2.4</v>
      </c>
      <c r="J422" s="1081">
        <v>6500</v>
      </c>
      <c r="K422" s="853" t="s">
        <v>24</v>
      </c>
      <c r="L422" s="854">
        <v>12</v>
      </c>
      <c r="M422" s="1082">
        <v>100000</v>
      </c>
      <c r="N422" s="856">
        <v>0.1</v>
      </c>
      <c r="O422" s="857">
        <v>0.55000000000000004</v>
      </c>
      <c r="P422" s="854">
        <v>123</v>
      </c>
      <c r="Q422" s="839"/>
      <c r="R422" s="826" t="s">
        <v>81</v>
      </c>
      <c r="S422" s="858">
        <v>738</v>
      </c>
      <c r="T422" s="859">
        <v>8271</v>
      </c>
      <c r="U422" s="841"/>
      <c r="V422" s="1080">
        <v>0.44550000000000006</v>
      </c>
      <c r="W422" s="851"/>
      <c r="X422" s="841"/>
      <c r="Y422" s="1083">
        <v>0.44550000000000006</v>
      </c>
      <c r="Z422" s="861">
        <v>53.85809423076924</v>
      </c>
      <c r="AA422" s="1074">
        <v>1.8897576923076926</v>
      </c>
    </row>
    <row r="423" spans="1:27" ht="75">
      <c r="A423" s="863">
        <v>6095</v>
      </c>
      <c r="B423" s="805"/>
      <c r="C423" s="864" t="s">
        <v>417</v>
      </c>
      <c r="D423" s="1092">
        <v>30.6</v>
      </c>
      <c r="E423" s="834">
        <v>87000</v>
      </c>
      <c r="F423" s="835">
        <v>51</v>
      </c>
      <c r="G423" s="1084">
        <v>1.7</v>
      </c>
      <c r="H423" s="1085">
        <v>1.4</v>
      </c>
      <c r="I423" s="1085">
        <v>2.1</v>
      </c>
      <c r="J423" s="1086">
        <v>8000</v>
      </c>
      <c r="K423" s="782" t="s">
        <v>24</v>
      </c>
      <c r="L423" s="868">
        <v>12</v>
      </c>
      <c r="M423" s="1087">
        <v>120000</v>
      </c>
      <c r="N423" s="809">
        <v>0.1</v>
      </c>
      <c r="O423" s="870">
        <v>0.55000000000000004</v>
      </c>
      <c r="P423" s="868">
        <v>134</v>
      </c>
      <c r="Q423" s="975">
        <v>0.01</v>
      </c>
      <c r="R423" s="826">
        <v>1653</v>
      </c>
      <c r="S423" s="811">
        <v>804</v>
      </c>
      <c r="T423" s="840">
        <v>8895</v>
      </c>
      <c r="U423" s="1091">
        <v>2.4375</v>
      </c>
      <c r="V423" s="1085">
        <v>0.39874999999999999</v>
      </c>
      <c r="W423" s="836"/>
      <c r="X423" s="1091">
        <v>0.28000000000000003</v>
      </c>
      <c r="Y423" s="1088">
        <v>0.39874999999999999</v>
      </c>
      <c r="Z423" s="871">
        <v>50.847637500000005</v>
      </c>
      <c r="AA423" s="1076">
        <v>1.6616875</v>
      </c>
    </row>
    <row r="424" spans="1:27" ht="15">
      <c r="A424" s="804"/>
      <c r="B424" s="805"/>
      <c r="C424" s="804"/>
      <c r="D424" s="1094"/>
      <c r="E424" s="834"/>
      <c r="F424" s="835"/>
      <c r="G424" s="1095"/>
      <c r="H424" s="1096"/>
      <c r="I424" s="1096"/>
      <c r="J424" s="1097"/>
      <c r="K424" s="807"/>
      <c r="L424" s="804"/>
      <c r="M424" s="1098"/>
      <c r="N424" s="809" t="s">
        <v>81</v>
      </c>
      <c r="O424" s="870" t="s">
        <v>81</v>
      </c>
      <c r="P424" s="807"/>
      <c r="Q424" s="975">
        <v>0.01</v>
      </c>
      <c r="R424" s="826">
        <v>1914</v>
      </c>
      <c r="S424" s="811"/>
      <c r="T424" s="840" t="s">
        <v>81</v>
      </c>
      <c r="U424" s="1091">
        <v>2.238</v>
      </c>
      <c r="V424" s="1096"/>
      <c r="W424" s="836"/>
      <c r="X424" s="1091">
        <v>0.28000000000000003</v>
      </c>
      <c r="Y424" s="842" t="s">
        <v>81</v>
      </c>
      <c r="Z424" s="871"/>
      <c r="AA424" s="1099"/>
    </row>
    <row r="425" spans="1:27" ht="71.25">
      <c r="A425" s="814">
        <v>6100</v>
      </c>
      <c r="B425" s="815"/>
      <c r="C425" s="816" t="s">
        <v>418</v>
      </c>
      <c r="D425" s="822"/>
      <c r="E425" s="818"/>
      <c r="F425" s="819"/>
      <c r="G425" s="820"/>
      <c r="H425" s="821"/>
      <c r="I425" s="821"/>
      <c r="J425" s="822"/>
      <c r="K425" s="822"/>
      <c r="L425" s="817"/>
      <c r="M425" s="822"/>
      <c r="N425" s="823" t="s">
        <v>81</v>
      </c>
      <c r="O425" s="874" t="s">
        <v>81</v>
      </c>
      <c r="P425" s="817"/>
      <c r="Q425" s="975">
        <v>0.01</v>
      </c>
      <c r="R425" s="826">
        <v>2191.5</v>
      </c>
      <c r="S425" s="827"/>
      <c r="T425" s="828" t="s">
        <v>81</v>
      </c>
      <c r="U425" s="1091">
        <v>2.1087500000000001</v>
      </c>
      <c r="V425" s="821"/>
      <c r="W425" s="821"/>
      <c r="X425" s="1091">
        <v>0.28000000000000003</v>
      </c>
      <c r="Y425" s="875" t="s">
        <v>81</v>
      </c>
      <c r="Z425" s="831"/>
      <c r="AA425" s="832"/>
    </row>
    <row r="426" spans="1:27" ht="15">
      <c r="A426" s="804"/>
      <c r="B426" s="805"/>
      <c r="C426" s="804"/>
      <c r="D426" s="808"/>
      <c r="E426" s="834"/>
      <c r="F426" s="835"/>
      <c r="G426" s="807"/>
      <c r="H426" s="836"/>
      <c r="I426" s="836"/>
      <c r="J426" s="1100"/>
      <c r="K426" s="807"/>
      <c r="L426" s="804"/>
      <c r="M426" s="869"/>
      <c r="N426" s="809" t="s">
        <v>81</v>
      </c>
      <c r="O426" s="870" t="s">
        <v>81</v>
      </c>
      <c r="P426" s="807"/>
      <c r="Q426" s="975">
        <v>6.6660000000000001E-3</v>
      </c>
      <c r="R426" s="826">
        <v>1870.5</v>
      </c>
      <c r="S426" s="811"/>
      <c r="T426" s="840" t="s">
        <v>81</v>
      </c>
      <c r="U426" s="1091">
        <v>2.2425000000000002</v>
      </c>
      <c r="V426" s="836"/>
      <c r="W426" s="804"/>
      <c r="X426" s="1091">
        <v>0.18664800000000001</v>
      </c>
      <c r="Y426" s="842" t="s">
        <v>81</v>
      </c>
      <c r="Z426" s="871"/>
      <c r="AA426" s="922"/>
    </row>
    <row r="427" spans="1:27" ht="45">
      <c r="A427" s="845">
        <v>6101</v>
      </c>
      <c r="B427" s="846"/>
      <c r="C427" s="846" t="s">
        <v>419</v>
      </c>
      <c r="D427" s="1101">
        <v>8</v>
      </c>
      <c r="E427" s="848">
        <v>3000</v>
      </c>
      <c r="F427" s="883">
        <v>14.5</v>
      </c>
      <c r="G427" s="930"/>
      <c r="H427" s="851">
        <v>12</v>
      </c>
      <c r="I427" s="851">
        <v>18</v>
      </c>
      <c r="J427" s="852">
        <v>30</v>
      </c>
      <c r="K427" s="853" t="s">
        <v>24</v>
      </c>
      <c r="L427" s="854">
        <v>15</v>
      </c>
      <c r="M427" s="855">
        <v>1500</v>
      </c>
      <c r="N427" s="856">
        <v>0</v>
      </c>
      <c r="O427" s="857">
        <v>1.5</v>
      </c>
      <c r="P427" s="854">
        <v>9</v>
      </c>
      <c r="Q427" s="975">
        <v>5.0000000000000001E-3</v>
      </c>
      <c r="R427" s="826">
        <v>2088</v>
      </c>
      <c r="S427" s="858">
        <v>54</v>
      </c>
      <c r="T427" s="859">
        <v>305</v>
      </c>
      <c r="U427" s="1091">
        <v>1.9553846153846153</v>
      </c>
      <c r="V427" s="851">
        <v>3</v>
      </c>
      <c r="W427" s="851"/>
      <c r="X427" s="1091">
        <v>0.14000000000000001</v>
      </c>
      <c r="Y427" s="860">
        <v>3</v>
      </c>
      <c r="Z427" s="861">
        <v>14.483333333333334</v>
      </c>
      <c r="AA427" s="1074"/>
    </row>
    <row r="428" spans="1:27" ht="75">
      <c r="A428" s="863">
        <v>6103</v>
      </c>
      <c r="B428" s="864"/>
      <c r="C428" s="864" t="s">
        <v>420</v>
      </c>
      <c r="D428" s="1051" t="s">
        <v>24</v>
      </c>
      <c r="E428" s="834">
        <v>13500</v>
      </c>
      <c r="F428" s="884">
        <v>35</v>
      </c>
      <c r="G428" s="933"/>
      <c r="H428" s="836">
        <v>30</v>
      </c>
      <c r="I428" s="836">
        <v>44</v>
      </c>
      <c r="J428" s="837">
        <v>50</v>
      </c>
      <c r="K428" s="782" t="s">
        <v>24</v>
      </c>
      <c r="L428" s="868">
        <v>15</v>
      </c>
      <c r="M428" s="869">
        <v>2000</v>
      </c>
      <c r="N428" s="809">
        <v>0</v>
      </c>
      <c r="O428" s="870">
        <v>1.2</v>
      </c>
      <c r="P428" s="868">
        <v>9</v>
      </c>
      <c r="Q428" s="975">
        <v>4.0000000000000001E-3</v>
      </c>
      <c r="R428" s="826">
        <v>2523</v>
      </c>
      <c r="S428" s="811">
        <v>54</v>
      </c>
      <c r="T428" s="840">
        <v>1183.5</v>
      </c>
      <c r="U428" s="1091">
        <v>1.7817647058823529</v>
      </c>
      <c r="V428" s="836">
        <v>8.1</v>
      </c>
      <c r="W428" s="836"/>
      <c r="X428" s="1091">
        <v>0.112</v>
      </c>
      <c r="Y428" s="842">
        <v>8.1</v>
      </c>
      <c r="Z428" s="871">
        <v>34.947000000000003</v>
      </c>
      <c r="AA428" s="1076"/>
    </row>
    <row r="429" spans="1:27" ht="90">
      <c r="A429" s="845">
        <v>6105</v>
      </c>
      <c r="B429" s="846"/>
      <c r="C429" s="846" t="s">
        <v>1092</v>
      </c>
      <c r="D429" s="1072">
        <v>20</v>
      </c>
      <c r="E429" s="848">
        <v>14500</v>
      </c>
      <c r="F429" s="883">
        <v>34</v>
      </c>
      <c r="G429" s="1073">
        <v>1.7</v>
      </c>
      <c r="H429" s="851">
        <v>28</v>
      </c>
      <c r="I429" s="851">
        <v>44</v>
      </c>
      <c r="J429" s="852">
        <v>50</v>
      </c>
      <c r="K429" s="853" t="s">
        <v>24</v>
      </c>
      <c r="L429" s="854">
        <v>15</v>
      </c>
      <c r="M429" s="855">
        <v>2000</v>
      </c>
      <c r="N429" s="856">
        <v>0</v>
      </c>
      <c r="O429" s="857">
        <v>0.75</v>
      </c>
      <c r="P429" s="854">
        <v>11</v>
      </c>
      <c r="Q429" s="975">
        <v>3.3333E-3</v>
      </c>
      <c r="R429" s="826">
        <v>2610</v>
      </c>
      <c r="S429" s="858">
        <v>66</v>
      </c>
      <c r="T429" s="859">
        <v>1279.1666666666665</v>
      </c>
      <c r="U429" s="1091">
        <v>1.4363636363636363</v>
      </c>
      <c r="V429" s="851">
        <v>5.4375</v>
      </c>
      <c r="W429" s="851"/>
      <c r="X429" s="1091">
        <v>9.3332399999999996E-2</v>
      </c>
      <c r="Y429" s="860">
        <v>5.4375</v>
      </c>
      <c r="Z429" s="861">
        <v>34.122916666666661</v>
      </c>
      <c r="AA429" s="1074">
        <v>1.706145833333333</v>
      </c>
    </row>
    <row r="430" spans="1:27" ht="90">
      <c r="A430" s="863">
        <v>6107</v>
      </c>
      <c r="B430" s="864"/>
      <c r="C430" s="864" t="s">
        <v>1093</v>
      </c>
      <c r="D430" s="923">
        <v>50</v>
      </c>
      <c r="E430" s="834">
        <v>30000</v>
      </c>
      <c r="F430" s="884">
        <v>56</v>
      </c>
      <c r="G430" s="1075">
        <v>1.1000000000000001</v>
      </c>
      <c r="H430" s="836">
        <v>47</v>
      </c>
      <c r="I430" s="836">
        <v>72</v>
      </c>
      <c r="J430" s="837">
        <v>60</v>
      </c>
      <c r="K430" s="782" t="s">
        <v>24</v>
      </c>
      <c r="L430" s="868">
        <v>15</v>
      </c>
      <c r="M430" s="869">
        <v>2000</v>
      </c>
      <c r="N430" s="809">
        <v>0</v>
      </c>
      <c r="O430" s="870">
        <v>0.55000000000000004</v>
      </c>
      <c r="P430" s="868">
        <v>11</v>
      </c>
      <c r="Q430" s="975">
        <v>2.5000000000000001E-3</v>
      </c>
      <c r="R430" s="826">
        <v>3567</v>
      </c>
      <c r="S430" s="811">
        <v>66</v>
      </c>
      <c r="T430" s="840">
        <v>2576</v>
      </c>
      <c r="U430" s="1091">
        <v>1.3087500000000001</v>
      </c>
      <c r="V430" s="836">
        <v>8.25</v>
      </c>
      <c r="W430" s="836"/>
      <c r="X430" s="1091">
        <v>7.0000000000000007E-2</v>
      </c>
      <c r="Y430" s="842">
        <v>8.25</v>
      </c>
      <c r="Z430" s="871">
        <v>56.301666666666669</v>
      </c>
      <c r="AA430" s="1076">
        <v>1.1260333333333334</v>
      </c>
    </row>
    <row r="431" spans="1:27" ht="90">
      <c r="A431" s="845">
        <v>6108</v>
      </c>
      <c r="B431" s="846"/>
      <c r="C431" s="846" t="s">
        <v>1094</v>
      </c>
      <c r="D431" s="1072">
        <v>30</v>
      </c>
      <c r="E431" s="848">
        <v>21000</v>
      </c>
      <c r="F431" s="883">
        <v>48</v>
      </c>
      <c r="G431" s="1073">
        <v>1.6</v>
      </c>
      <c r="H431" s="851">
        <v>40</v>
      </c>
      <c r="I431" s="851">
        <v>61</v>
      </c>
      <c r="J431" s="852">
        <v>50</v>
      </c>
      <c r="K431" s="853" t="s">
        <v>24</v>
      </c>
      <c r="L431" s="854">
        <v>15</v>
      </c>
      <c r="M431" s="855">
        <v>2000</v>
      </c>
      <c r="N431" s="856">
        <v>0</v>
      </c>
      <c r="O431" s="857">
        <v>0.65</v>
      </c>
      <c r="P431" s="854">
        <v>13</v>
      </c>
      <c r="Q431" s="975">
        <v>2E-3</v>
      </c>
      <c r="R431" s="826">
        <v>4263</v>
      </c>
      <c r="S431" s="858">
        <v>78</v>
      </c>
      <c r="T431" s="859">
        <v>1835</v>
      </c>
      <c r="U431" s="1091">
        <v>1.2565</v>
      </c>
      <c r="V431" s="851">
        <v>6.8250000000000002</v>
      </c>
      <c r="W431" s="851"/>
      <c r="X431" s="1091">
        <v>5.6000000000000001E-2</v>
      </c>
      <c r="Y431" s="860">
        <v>6.8250000000000002</v>
      </c>
      <c r="Z431" s="861">
        <v>47.877500000000012</v>
      </c>
      <c r="AA431" s="1074">
        <v>1.5959166666666671</v>
      </c>
    </row>
    <row r="432" spans="1:27" ht="60">
      <c r="A432" s="863">
        <v>6109</v>
      </c>
      <c r="B432" s="864"/>
      <c r="C432" s="864" t="s">
        <v>424</v>
      </c>
      <c r="D432" s="923">
        <v>70</v>
      </c>
      <c r="E432" s="834">
        <v>8900</v>
      </c>
      <c r="F432" s="884">
        <v>26</v>
      </c>
      <c r="G432" s="1075">
        <v>0.4</v>
      </c>
      <c r="H432" s="836">
        <v>22</v>
      </c>
      <c r="I432" s="836">
        <v>32</v>
      </c>
      <c r="J432" s="837">
        <v>50</v>
      </c>
      <c r="K432" s="782" t="s">
        <v>24</v>
      </c>
      <c r="L432" s="868">
        <v>15</v>
      </c>
      <c r="M432" s="869">
        <v>2000</v>
      </c>
      <c r="N432" s="809">
        <v>0</v>
      </c>
      <c r="O432" s="870">
        <v>1.6</v>
      </c>
      <c r="P432" s="868">
        <v>12</v>
      </c>
      <c r="Q432" s="975">
        <v>1.6666000000000001E-3</v>
      </c>
      <c r="R432" s="826">
        <v>5133</v>
      </c>
      <c r="S432" s="811">
        <v>72</v>
      </c>
      <c r="T432" s="840">
        <v>816.63333333333333</v>
      </c>
      <c r="U432" s="1091">
        <v>1.245625</v>
      </c>
      <c r="V432" s="836">
        <v>7.120000000000001</v>
      </c>
      <c r="W432" s="836"/>
      <c r="X432" s="1091">
        <v>4.6664799999999999E-2</v>
      </c>
      <c r="Y432" s="842">
        <v>7.120000000000001</v>
      </c>
      <c r="Z432" s="871">
        <v>25.797933333333336</v>
      </c>
      <c r="AA432" s="1076">
        <v>0.36854190476190479</v>
      </c>
    </row>
    <row r="433" spans="1:27" ht="75">
      <c r="A433" s="845">
        <v>6117</v>
      </c>
      <c r="B433" s="846"/>
      <c r="C433" s="846" t="s">
        <v>425</v>
      </c>
      <c r="D433" s="1072">
        <v>60</v>
      </c>
      <c r="E433" s="848">
        <v>15500</v>
      </c>
      <c r="F433" s="883">
        <v>32</v>
      </c>
      <c r="G433" s="1073">
        <v>0.5</v>
      </c>
      <c r="H433" s="851">
        <v>27</v>
      </c>
      <c r="I433" s="851">
        <v>41</v>
      </c>
      <c r="J433" s="852">
        <v>60</v>
      </c>
      <c r="K433" s="853" t="s">
        <v>24</v>
      </c>
      <c r="L433" s="854">
        <v>15</v>
      </c>
      <c r="M433" s="855">
        <v>2500</v>
      </c>
      <c r="N433" s="856">
        <v>0</v>
      </c>
      <c r="O433" s="857">
        <v>1</v>
      </c>
      <c r="P433" s="854">
        <v>16</v>
      </c>
      <c r="Q433" s="928"/>
      <c r="R433" s="826" t="s">
        <v>81</v>
      </c>
      <c r="S433" s="858">
        <v>96</v>
      </c>
      <c r="T433" s="859">
        <v>1392.8333333333333</v>
      </c>
      <c r="U433" s="928"/>
      <c r="V433" s="851">
        <v>6.2</v>
      </c>
      <c r="W433" s="851"/>
      <c r="X433" s="928"/>
      <c r="Y433" s="860">
        <v>6.2</v>
      </c>
      <c r="Z433" s="861">
        <v>32.355277777777779</v>
      </c>
      <c r="AA433" s="1074">
        <v>0.53925462962962967</v>
      </c>
    </row>
    <row r="434" spans="1:27" ht="105">
      <c r="A434" s="863">
        <v>6110</v>
      </c>
      <c r="B434" s="864"/>
      <c r="C434" s="864" t="s">
        <v>426</v>
      </c>
      <c r="D434" s="923">
        <v>60</v>
      </c>
      <c r="E434" s="834">
        <v>18000</v>
      </c>
      <c r="F434" s="884">
        <v>47</v>
      </c>
      <c r="G434" s="1075">
        <v>0.8</v>
      </c>
      <c r="H434" s="836">
        <v>40</v>
      </c>
      <c r="I434" s="836">
        <v>59</v>
      </c>
      <c r="J434" s="837">
        <v>50</v>
      </c>
      <c r="K434" s="782" t="s">
        <v>24</v>
      </c>
      <c r="L434" s="868">
        <v>15</v>
      </c>
      <c r="M434" s="869">
        <v>2000</v>
      </c>
      <c r="N434" s="809">
        <v>0</v>
      </c>
      <c r="O434" s="870">
        <v>1.1499999999999999</v>
      </c>
      <c r="P434" s="868">
        <v>19</v>
      </c>
      <c r="Q434" s="825"/>
      <c r="R434" s="826" t="s">
        <v>81</v>
      </c>
      <c r="S434" s="811">
        <v>114</v>
      </c>
      <c r="T434" s="840">
        <v>1620</v>
      </c>
      <c r="U434" s="829"/>
      <c r="V434" s="836">
        <v>10.35</v>
      </c>
      <c r="W434" s="836"/>
      <c r="X434" s="829"/>
      <c r="Y434" s="842">
        <v>10.35</v>
      </c>
      <c r="Z434" s="871">
        <v>47.025000000000006</v>
      </c>
      <c r="AA434" s="1076">
        <v>0.78375000000000006</v>
      </c>
    </row>
    <row r="435" spans="1:27" ht="75">
      <c r="A435" s="845">
        <v>6111</v>
      </c>
      <c r="B435" s="846"/>
      <c r="C435" s="846" t="s">
        <v>427</v>
      </c>
      <c r="D435" s="1072">
        <v>60</v>
      </c>
      <c r="E435" s="848">
        <v>16000</v>
      </c>
      <c r="F435" s="883">
        <v>46</v>
      </c>
      <c r="G435" s="1073">
        <v>0.8</v>
      </c>
      <c r="H435" s="851">
        <v>39</v>
      </c>
      <c r="I435" s="851">
        <v>56</v>
      </c>
      <c r="J435" s="852">
        <v>50</v>
      </c>
      <c r="K435" s="853" t="s">
        <v>24</v>
      </c>
      <c r="L435" s="854">
        <v>15</v>
      </c>
      <c r="M435" s="855">
        <v>2000</v>
      </c>
      <c r="N435" s="856">
        <v>0</v>
      </c>
      <c r="O435" s="857">
        <v>1.55</v>
      </c>
      <c r="P435" s="854">
        <v>19</v>
      </c>
      <c r="Q435" s="928"/>
      <c r="R435" s="826" t="s">
        <v>81</v>
      </c>
      <c r="S435" s="858">
        <v>114</v>
      </c>
      <c r="T435" s="859">
        <v>1452.6666666666667</v>
      </c>
      <c r="U435" s="928"/>
      <c r="V435" s="851">
        <v>12.4</v>
      </c>
      <c r="W435" s="851"/>
      <c r="X435" s="1102"/>
      <c r="Y435" s="860">
        <v>12.4</v>
      </c>
      <c r="Z435" s="861">
        <v>45.598666666666674</v>
      </c>
      <c r="AA435" s="1074">
        <v>0.75997777777777786</v>
      </c>
    </row>
    <row r="436" spans="1:27" ht="45">
      <c r="A436" s="863">
        <v>6113</v>
      </c>
      <c r="B436" s="864"/>
      <c r="C436" s="864" t="s">
        <v>428</v>
      </c>
      <c r="D436" s="908" t="s">
        <v>24</v>
      </c>
      <c r="E436" s="834">
        <v>4400</v>
      </c>
      <c r="F436" s="884">
        <v>9</v>
      </c>
      <c r="G436" s="933"/>
      <c r="H436" s="836">
        <v>8</v>
      </c>
      <c r="I436" s="836">
        <v>10.5</v>
      </c>
      <c r="J436" s="837">
        <v>120</v>
      </c>
      <c r="K436" s="782" t="s">
        <v>24</v>
      </c>
      <c r="L436" s="868">
        <v>12</v>
      </c>
      <c r="M436" s="869">
        <v>2000</v>
      </c>
      <c r="N436" s="809">
        <v>0</v>
      </c>
      <c r="O436" s="870">
        <v>1.6</v>
      </c>
      <c r="P436" s="868">
        <v>20</v>
      </c>
      <c r="Q436" s="975">
        <v>4.0000000000000001E-3</v>
      </c>
      <c r="R436" s="826">
        <v>4383</v>
      </c>
      <c r="S436" s="811">
        <v>120</v>
      </c>
      <c r="T436" s="840">
        <v>561.4666666666667</v>
      </c>
      <c r="U436" s="1091">
        <v>1.4159999999999999</v>
      </c>
      <c r="V436" s="836">
        <v>3.5200000000000005</v>
      </c>
      <c r="W436" s="836"/>
      <c r="X436" s="1091">
        <v>0.112</v>
      </c>
      <c r="Y436" s="842">
        <v>3.5200000000000005</v>
      </c>
      <c r="Z436" s="871">
        <v>9.01877777777778</v>
      </c>
      <c r="AA436" s="1076"/>
    </row>
    <row r="437" spans="1:27" ht="45">
      <c r="A437" s="845">
        <v>6114</v>
      </c>
      <c r="B437" s="846"/>
      <c r="C437" s="846" t="s">
        <v>429</v>
      </c>
      <c r="D437" s="902" t="s">
        <v>24</v>
      </c>
      <c r="E437" s="848">
        <v>4700</v>
      </c>
      <c r="F437" s="883">
        <v>10.5</v>
      </c>
      <c r="G437" s="930"/>
      <c r="H437" s="851">
        <v>9</v>
      </c>
      <c r="I437" s="851">
        <v>12.5</v>
      </c>
      <c r="J437" s="852">
        <v>120</v>
      </c>
      <c r="K437" s="853" t="s">
        <v>24</v>
      </c>
      <c r="L437" s="854">
        <v>12</v>
      </c>
      <c r="M437" s="855">
        <v>2000</v>
      </c>
      <c r="N437" s="856">
        <v>0</v>
      </c>
      <c r="O437" s="857">
        <v>1.55</v>
      </c>
      <c r="P437" s="854">
        <v>39</v>
      </c>
      <c r="Q437" s="975">
        <v>3.333E-3</v>
      </c>
      <c r="R437" s="826">
        <v>4967.3999999999996</v>
      </c>
      <c r="S437" s="858">
        <v>234</v>
      </c>
      <c r="T437" s="859">
        <v>705.56666666666672</v>
      </c>
      <c r="U437" s="1091">
        <v>1.4073499999999999</v>
      </c>
      <c r="V437" s="851">
        <v>3.6425000000000001</v>
      </c>
      <c r="W437" s="851"/>
      <c r="X437" s="1091">
        <v>9.3324000000000004E-2</v>
      </c>
      <c r="Y437" s="860">
        <v>3.6425000000000001</v>
      </c>
      <c r="Z437" s="861">
        <v>10.474444444444446</v>
      </c>
      <c r="AA437" s="1074"/>
    </row>
    <row r="438" spans="1:27" ht="75">
      <c r="A438" s="863">
        <v>6115</v>
      </c>
      <c r="B438" s="864"/>
      <c r="C438" s="864" t="s">
        <v>430</v>
      </c>
      <c r="D438" s="868" t="s">
        <v>24</v>
      </c>
      <c r="E438" s="834">
        <v>13000</v>
      </c>
      <c r="F438" s="884">
        <v>22</v>
      </c>
      <c r="G438" s="867"/>
      <c r="H438" s="836">
        <v>19</v>
      </c>
      <c r="I438" s="836">
        <v>27</v>
      </c>
      <c r="J438" s="1100">
        <v>120</v>
      </c>
      <c r="K438" s="782" t="s">
        <v>24</v>
      </c>
      <c r="L438" s="868">
        <v>12</v>
      </c>
      <c r="M438" s="869">
        <v>2000</v>
      </c>
      <c r="N438" s="809">
        <v>0</v>
      </c>
      <c r="O438" s="870">
        <v>1.2</v>
      </c>
      <c r="P438" s="868">
        <v>28</v>
      </c>
      <c r="Q438" s="975">
        <v>2.5000000000000001E-3</v>
      </c>
      <c r="R438" s="826">
        <v>7207.6</v>
      </c>
      <c r="S438" s="811">
        <v>168</v>
      </c>
      <c r="T438" s="840">
        <v>1472.3333333333333</v>
      </c>
      <c r="U438" s="1091">
        <v>1.4392</v>
      </c>
      <c r="V438" s="836">
        <v>7.8</v>
      </c>
      <c r="W438" s="921"/>
      <c r="X438" s="1091">
        <v>7.0000000000000007E-2</v>
      </c>
      <c r="Y438" s="842">
        <v>7.8</v>
      </c>
      <c r="Z438" s="871">
        <v>22.076388888888889</v>
      </c>
      <c r="AA438" s="922"/>
    </row>
    <row r="439" spans="1:27" ht="90">
      <c r="A439" s="845">
        <v>6116</v>
      </c>
      <c r="B439" s="846"/>
      <c r="C439" s="846" t="s">
        <v>431</v>
      </c>
      <c r="D439" s="1072">
        <v>12</v>
      </c>
      <c r="E439" s="848">
        <v>42000</v>
      </c>
      <c r="F439" s="883">
        <v>15</v>
      </c>
      <c r="G439" s="1073">
        <v>1.3</v>
      </c>
      <c r="H439" s="1103"/>
      <c r="I439" s="851">
        <v>17</v>
      </c>
      <c r="J439" s="852">
        <v>700</v>
      </c>
      <c r="K439" s="853" t="s">
        <v>24</v>
      </c>
      <c r="L439" s="854">
        <v>12</v>
      </c>
      <c r="M439" s="855">
        <v>10000</v>
      </c>
      <c r="N439" s="856">
        <v>0</v>
      </c>
      <c r="O439" s="857">
        <v>1.8</v>
      </c>
      <c r="P439" s="854">
        <v>23</v>
      </c>
      <c r="Q439" s="975">
        <v>2E-3</v>
      </c>
      <c r="R439" s="826">
        <v>7792</v>
      </c>
      <c r="S439" s="858">
        <v>138</v>
      </c>
      <c r="T439" s="859">
        <v>4352</v>
      </c>
      <c r="U439" s="1091">
        <v>1.3095384615384615</v>
      </c>
      <c r="V439" s="851">
        <v>7.5600000000000005</v>
      </c>
      <c r="W439" s="851"/>
      <c r="X439" s="1091">
        <v>5.6000000000000001E-2</v>
      </c>
      <c r="Y439" s="860">
        <v>7.5600000000000005</v>
      </c>
      <c r="Z439" s="861">
        <v>15.154857142857145</v>
      </c>
      <c r="AA439" s="1074">
        <v>1.262904761904762</v>
      </c>
    </row>
    <row r="440" spans="1:27" ht="15">
      <c r="A440" s="863"/>
      <c r="B440" s="864"/>
      <c r="C440" s="864"/>
      <c r="D440" s="923"/>
      <c r="E440" s="834"/>
      <c r="F440" s="1104"/>
      <c r="G440" s="1075"/>
      <c r="H440" s="1105"/>
      <c r="I440" s="836"/>
      <c r="J440" s="837"/>
      <c r="K440" s="782"/>
      <c r="L440" s="868"/>
      <c r="M440" s="869"/>
      <c r="N440" s="809"/>
      <c r="O440" s="870" t="s">
        <v>81</v>
      </c>
      <c r="P440" s="868"/>
      <c r="Q440" s="975">
        <v>1.6666700000000001E-3</v>
      </c>
      <c r="R440" s="826">
        <v>8376.4</v>
      </c>
      <c r="S440" s="811"/>
      <c r="T440" s="840" t="s">
        <v>81</v>
      </c>
      <c r="U440" s="1091">
        <v>1.13855</v>
      </c>
      <c r="V440" s="836"/>
      <c r="W440" s="836"/>
      <c r="X440" s="1091">
        <v>4.6666760000000002E-2</v>
      </c>
      <c r="Y440" s="842" t="s">
        <v>81</v>
      </c>
      <c r="Z440" s="871"/>
      <c r="AA440" s="1076"/>
    </row>
    <row r="441" spans="1:27" ht="42.75">
      <c r="A441" s="814">
        <v>6130</v>
      </c>
      <c r="B441" s="815"/>
      <c r="C441" s="816" t="s">
        <v>432</v>
      </c>
      <c r="D441" s="817"/>
      <c r="E441" s="818"/>
      <c r="F441" s="819"/>
      <c r="G441" s="820"/>
      <c r="H441" s="821"/>
      <c r="I441" s="821"/>
      <c r="J441" s="822"/>
      <c r="K441" s="822"/>
      <c r="L441" s="817"/>
      <c r="M441" s="822"/>
      <c r="N441" s="823" t="s">
        <v>81</v>
      </c>
      <c r="O441" s="874" t="s">
        <v>81</v>
      </c>
      <c r="P441" s="817"/>
      <c r="Q441" s="839"/>
      <c r="R441" s="826" t="s">
        <v>81</v>
      </c>
      <c r="S441" s="827"/>
      <c r="T441" s="828" t="s">
        <v>81</v>
      </c>
      <c r="U441" s="1102"/>
      <c r="V441" s="821"/>
      <c r="W441" s="821"/>
      <c r="X441" s="1102"/>
      <c r="Y441" s="875" t="s">
        <v>81</v>
      </c>
      <c r="Z441" s="831"/>
      <c r="AA441" s="832"/>
    </row>
    <row r="442" spans="1:27" ht="15">
      <c r="A442" s="804"/>
      <c r="B442" s="805"/>
      <c r="C442" s="804"/>
      <c r="D442" s="908"/>
      <c r="E442" s="834"/>
      <c r="F442" s="835"/>
      <c r="G442" s="933"/>
      <c r="H442" s="836"/>
      <c r="I442" s="836"/>
      <c r="J442" s="837"/>
      <c r="K442" s="807"/>
      <c r="L442" s="804"/>
      <c r="M442" s="837"/>
      <c r="N442" s="809" t="s">
        <v>81</v>
      </c>
      <c r="O442" s="870" t="s">
        <v>81</v>
      </c>
      <c r="P442" s="807"/>
      <c r="Q442" s="825"/>
      <c r="R442" s="826" t="s">
        <v>81</v>
      </c>
      <c r="S442" s="811"/>
      <c r="T442" s="840" t="s">
        <v>81</v>
      </c>
      <c r="U442" s="829"/>
      <c r="V442" s="836"/>
      <c r="W442" s="836"/>
      <c r="X442" s="829"/>
      <c r="Y442" s="842" t="s">
        <v>81</v>
      </c>
      <c r="Z442" s="871"/>
      <c r="AA442" s="1013"/>
    </row>
    <row r="443" spans="1:27" ht="75">
      <c r="A443" s="845">
        <v>6131</v>
      </c>
      <c r="B443" s="846"/>
      <c r="C443" s="846" t="s">
        <v>433</v>
      </c>
      <c r="D443" s="1072">
        <v>60</v>
      </c>
      <c r="E443" s="848">
        <v>2900</v>
      </c>
      <c r="F443" s="903">
        <v>19</v>
      </c>
      <c r="G443" s="1079">
        <v>0.3</v>
      </c>
      <c r="H443" s="1080">
        <v>0.3</v>
      </c>
      <c r="I443" s="1080">
        <v>0.4</v>
      </c>
      <c r="J443" s="1081">
        <v>2200</v>
      </c>
      <c r="K443" s="853" t="s">
        <v>24</v>
      </c>
      <c r="L443" s="854">
        <v>12</v>
      </c>
      <c r="M443" s="1082">
        <v>35000</v>
      </c>
      <c r="N443" s="856">
        <v>0.1</v>
      </c>
      <c r="O443" s="857">
        <v>1.6</v>
      </c>
      <c r="P443" s="854">
        <v>10</v>
      </c>
      <c r="Q443" s="839"/>
      <c r="R443" s="826" t="s">
        <v>81</v>
      </c>
      <c r="S443" s="858">
        <v>60</v>
      </c>
      <c r="T443" s="859">
        <v>329.7</v>
      </c>
      <c r="U443" s="841"/>
      <c r="V443" s="1080">
        <v>0.13257142857142856</v>
      </c>
      <c r="W443" s="851"/>
      <c r="X443" s="841"/>
      <c r="Y443" s="1083">
        <v>0.13257142857142856</v>
      </c>
      <c r="Z443" s="1106"/>
      <c r="AA443" s="861">
        <v>0.31067857142857147</v>
      </c>
    </row>
    <row r="444" spans="1:27" ht="90">
      <c r="A444" s="863">
        <v>6132</v>
      </c>
      <c r="B444" s="864"/>
      <c r="C444" s="864" t="s">
        <v>434</v>
      </c>
      <c r="D444" s="923">
        <v>60</v>
      </c>
      <c r="E444" s="834">
        <v>3700</v>
      </c>
      <c r="F444" s="835">
        <v>23</v>
      </c>
      <c r="G444" s="1084">
        <v>0.4</v>
      </c>
      <c r="H444" s="1085">
        <v>0.3</v>
      </c>
      <c r="I444" s="1085">
        <v>0.4</v>
      </c>
      <c r="J444" s="1086">
        <v>2200</v>
      </c>
      <c r="K444" s="782" t="s">
        <v>24</v>
      </c>
      <c r="L444" s="868">
        <v>12</v>
      </c>
      <c r="M444" s="1087">
        <v>35000</v>
      </c>
      <c r="N444" s="809">
        <v>0.1</v>
      </c>
      <c r="O444" s="870">
        <v>1.5</v>
      </c>
      <c r="P444" s="868">
        <v>10</v>
      </c>
      <c r="Q444" s="839">
        <v>0.05</v>
      </c>
      <c r="R444" s="826">
        <v>254.23333333333335</v>
      </c>
      <c r="S444" s="811">
        <v>60</v>
      </c>
      <c r="T444" s="840">
        <v>404.09999999999997</v>
      </c>
      <c r="U444" s="841">
        <v>10.767777777777779</v>
      </c>
      <c r="V444" s="1085">
        <v>0.15857142857142859</v>
      </c>
      <c r="W444" s="836"/>
      <c r="X444" s="841">
        <v>1.4000000000000001</v>
      </c>
      <c r="Y444" s="1088">
        <v>0.15857142857142859</v>
      </c>
      <c r="Z444" s="1012"/>
      <c r="AA444" s="871">
        <v>0.37647857142857144</v>
      </c>
    </row>
    <row r="445" spans="1:27" ht="90">
      <c r="A445" s="845">
        <v>6133</v>
      </c>
      <c r="B445" s="846"/>
      <c r="C445" s="846" t="s">
        <v>435</v>
      </c>
      <c r="D445" s="1072">
        <v>60</v>
      </c>
      <c r="E445" s="848">
        <v>5300</v>
      </c>
      <c r="F445" s="903">
        <v>31</v>
      </c>
      <c r="G445" s="1079">
        <v>0.5</v>
      </c>
      <c r="H445" s="1080">
        <v>0.5</v>
      </c>
      <c r="I445" s="1080">
        <v>0.6</v>
      </c>
      <c r="J445" s="1081">
        <v>2200</v>
      </c>
      <c r="K445" s="853" t="s">
        <v>24</v>
      </c>
      <c r="L445" s="854">
        <v>12</v>
      </c>
      <c r="M445" s="1082">
        <v>35000</v>
      </c>
      <c r="N445" s="856">
        <v>0.1</v>
      </c>
      <c r="O445" s="857">
        <v>1.4</v>
      </c>
      <c r="P445" s="854">
        <v>10</v>
      </c>
      <c r="Q445" s="839">
        <v>0.1</v>
      </c>
      <c r="R445" s="826">
        <v>1227.3333333333335</v>
      </c>
      <c r="S445" s="858">
        <v>60</v>
      </c>
      <c r="T445" s="859">
        <v>552.9</v>
      </c>
      <c r="U445" s="841">
        <v>26.366666666666671</v>
      </c>
      <c r="V445" s="1080">
        <v>0.21199999999999999</v>
      </c>
      <c r="W445" s="851"/>
      <c r="X445" s="841">
        <v>2.8000000000000003</v>
      </c>
      <c r="Y445" s="1083">
        <v>0.21199999999999999</v>
      </c>
      <c r="Z445" s="1106"/>
      <c r="AA445" s="861">
        <v>0.50965000000000005</v>
      </c>
    </row>
    <row r="446" spans="1:27" ht="75">
      <c r="A446" s="863">
        <v>6134</v>
      </c>
      <c r="B446" s="864"/>
      <c r="C446" s="864" t="s">
        <v>436</v>
      </c>
      <c r="D446" s="923">
        <v>60</v>
      </c>
      <c r="E446" s="834">
        <v>19000</v>
      </c>
      <c r="F446" s="835"/>
      <c r="G446" s="1084">
        <v>1.2</v>
      </c>
      <c r="H446" s="1085">
        <v>1</v>
      </c>
      <c r="I446" s="1085">
        <v>1.5</v>
      </c>
      <c r="J446" s="1086">
        <v>2500</v>
      </c>
      <c r="K446" s="782" t="s">
        <v>24</v>
      </c>
      <c r="L446" s="868">
        <v>12</v>
      </c>
      <c r="M446" s="1087">
        <v>45000</v>
      </c>
      <c r="N446" s="809">
        <v>0.1</v>
      </c>
      <c r="O446" s="870">
        <v>0.5</v>
      </c>
      <c r="P446" s="868">
        <v>72</v>
      </c>
      <c r="Q446" s="839">
        <v>0.1</v>
      </c>
      <c r="R446" s="826">
        <v>1315</v>
      </c>
      <c r="S446" s="811">
        <v>432</v>
      </c>
      <c r="T446" s="840">
        <v>2199</v>
      </c>
      <c r="U446" s="841">
        <v>28.44</v>
      </c>
      <c r="V446" s="1085">
        <v>0.21111111111111111</v>
      </c>
      <c r="W446" s="836"/>
      <c r="X446" s="841">
        <v>2.8000000000000003</v>
      </c>
      <c r="Y446" s="1088">
        <v>0.21111111111111111</v>
      </c>
      <c r="Z446" s="1012"/>
      <c r="AA446" s="871">
        <v>1.1997822222222223</v>
      </c>
    </row>
    <row r="447" spans="1:27" ht="75">
      <c r="A447" s="845">
        <v>6135</v>
      </c>
      <c r="B447" s="846"/>
      <c r="C447" s="846" t="s">
        <v>437</v>
      </c>
      <c r="D447" s="1072">
        <v>60</v>
      </c>
      <c r="E447" s="848">
        <v>22500</v>
      </c>
      <c r="F447" s="903"/>
      <c r="G447" s="1079">
        <v>1.2</v>
      </c>
      <c r="H447" s="1080">
        <v>1</v>
      </c>
      <c r="I447" s="1080">
        <v>1.5</v>
      </c>
      <c r="J447" s="1081">
        <v>3200</v>
      </c>
      <c r="K447" s="853" t="s">
        <v>24</v>
      </c>
      <c r="L447" s="854">
        <v>12</v>
      </c>
      <c r="M447" s="1082">
        <v>50000</v>
      </c>
      <c r="N447" s="856">
        <v>0.1</v>
      </c>
      <c r="O447" s="857">
        <v>0.6</v>
      </c>
      <c r="P447" s="854">
        <v>92</v>
      </c>
      <c r="Q447" s="839">
        <v>0.1</v>
      </c>
      <c r="R447" s="826">
        <v>2498.5</v>
      </c>
      <c r="S447" s="858">
        <v>552</v>
      </c>
      <c r="T447" s="859">
        <v>2644.5</v>
      </c>
      <c r="U447" s="841">
        <v>43.875</v>
      </c>
      <c r="V447" s="1080">
        <v>0.27</v>
      </c>
      <c r="W447" s="851"/>
      <c r="X447" s="841">
        <v>2.8000000000000003</v>
      </c>
      <c r="Y447" s="1083">
        <v>0.27</v>
      </c>
      <c r="Z447" s="1106"/>
      <c r="AA447" s="861">
        <v>1.2060468750000002</v>
      </c>
    </row>
    <row r="448" spans="1:27" ht="75">
      <c r="A448" s="863">
        <v>6136</v>
      </c>
      <c r="B448" s="864"/>
      <c r="C448" s="864" t="s">
        <v>438</v>
      </c>
      <c r="D448" s="923">
        <v>60</v>
      </c>
      <c r="E448" s="834">
        <v>27000</v>
      </c>
      <c r="F448" s="835"/>
      <c r="G448" s="1084">
        <v>1.2</v>
      </c>
      <c r="H448" s="1085">
        <v>1</v>
      </c>
      <c r="I448" s="1085">
        <v>1.5</v>
      </c>
      <c r="J448" s="1086">
        <v>4000</v>
      </c>
      <c r="K448" s="782" t="s">
        <v>24</v>
      </c>
      <c r="L448" s="868">
        <v>12</v>
      </c>
      <c r="M448" s="1087">
        <v>60000</v>
      </c>
      <c r="N448" s="809">
        <v>0.1</v>
      </c>
      <c r="O448" s="870">
        <v>0.6</v>
      </c>
      <c r="P448" s="868">
        <v>111</v>
      </c>
      <c r="Q448" s="839">
        <v>0.1</v>
      </c>
      <c r="R448" s="826">
        <v>1928.6666666666667</v>
      </c>
      <c r="S448" s="811">
        <v>666</v>
      </c>
      <c r="T448" s="840">
        <v>3177</v>
      </c>
      <c r="U448" s="841">
        <v>41.273333333333341</v>
      </c>
      <c r="V448" s="1085">
        <v>0.27</v>
      </c>
      <c r="W448" s="836"/>
      <c r="X448" s="841">
        <v>2.8000000000000003</v>
      </c>
      <c r="Y448" s="1088">
        <v>0.27</v>
      </c>
      <c r="Z448" s="1012"/>
      <c r="AA448" s="871">
        <v>1.1706749999999999</v>
      </c>
    </row>
    <row r="449" spans="1:27" ht="15">
      <c r="A449" s="804"/>
      <c r="B449" s="805"/>
      <c r="C449" s="804"/>
      <c r="D449" s="1107"/>
      <c r="E449" s="834"/>
      <c r="F449" s="835"/>
      <c r="G449" s="1095"/>
      <c r="H449" s="1096"/>
      <c r="I449" s="1096"/>
      <c r="J449" s="1097"/>
      <c r="K449" s="807"/>
      <c r="L449" s="804"/>
      <c r="M449" s="1097"/>
      <c r="N449" s="809" t="s">
        <v>81</v>
      </c>
      <c r="O449" s="870" t="s">
        <v>81</v>
      </c>
      <c r="P449" s="807"/>
      <c r="Q449" s="839">
        <v>0.1</v>
      </c>
      <c r="R449" s="826">
        <v>789</v>
      </c>
      <c r="S449" s="811"/>
      <c r="T449" s="840" t="s">
        <v>81</v>
      </c>
      <c r="U449" s="841">
        <v>17.82</v>
      </c>
      <c r="V449" s="1096"/>
      <c r="W449" s="836"/>
      <c r="X449" s="841">
        <v>2.8000000000000003</v>
      </c>
      <c r="Y449" s="842" t="s">
        <v>81</v>
      </c>
      <c r="Z449" s="871"/>
      <c r="AA449" s="1099"/>
    </row>
    <row r="450" spans="1:27" ht="28.5">
      <c r="A450" s="814">
        <v>6150</v>
      </c>
      <c r="B450" s="815"/>
      <c r="C450" s="816" t="s">
        <v>439</v>
      </c>
      <c r="D450" s="817"/>
      <c r="E450" s="818"/>
      <c r="F450" s="819"/>
      <c r="G450" s="820"/>
      <c r="H450" s="821"/>
      <c r="I450" s="821"/>
      <c r="J450" s="822"/>
      <c r="K450" s="822"/>
      <c r="L450" s="817"/>
      <c r="M450" s="822"/>
      <c r="N450" s="823" t="s">
        <v>81</v>
      </c>
      <c r="O450" s="874" t="s">
        <v>81</v>
      </c>
      <c r="P450" s="817"/>
      <c r="Q450" s="839">
        <v>0.05</v>
      </c>
      <c r="R450" s="826">
        <v>1420.2</v>
      </c>
      <c r="S450" s="827"/>
      <c r="T450" s="828" t="s">
        <v>81</v>
      </c>
      <c r="U450" s="841">
        <v>26.076666666666668</v>
      </c>
      <c r="V450" s="821"/>
      <c r="W450" s="821"/>
      <c r="X450" s="841">
        <v>1.4000000000000001</v>
      </c>
      <c r="Y450" s="875" t="s">
        <v>81</v>
      </c>
      <c r="Z450" s="831"/>
      <c r="AA450" s="832"/>
    </row>
    <row r="451" spans="1:27" ht="15">
      <c r="A451" s="804"/>
      <c r="B451" s="805"/>
      <c r="C451" s="804"/>
      <c r="D451" s="1108"/>
      <c r="E451" s="834"/>
      <c r="F451" s="835"/>
      <c r="G451" s="933"/>
      <c r="H451" s="836"/>
      <c r="I451" s="836"/>
      <c r="J451" s="837"/>
      <c r="K451" s="807"/>
      <c r="L451" s="804"/>
      <c r="M451" s="837"/>
      <c r="N451" s="809" t="s">
        <v>81</v>
      </c>
      <c r="O451" s="870" t="s">
        <v>81</v>
      </c>
      <c r="P451" s="807"/>
      <c r="Q451" s="839">
        <v>0.05</v>
      </c>
      <c r="R451" s="826">
        <v>1490.3333333333333</v>
      </c>
      <c r="S451" s="811"/>
      <c r="T451" s="840" t="s">
        <v>81</v>
      </c>
      <c r="U451" s="841">
        <v>33.146666666666668</v>
      </c>
      <c r="V451" s="836"/>
      <c r="W451" s="836"/>
      <c r="X451" s="841">
        <v>1.4000000000000001</v>
      </c>
      <c r="Y451" s="842" t="s">
        <v>81</v>
      </c>
      <c r="Z451" s="871"/>
      <c r="AA451" s="1013"/>
    </row>
    <row r="452" spans="1:27" ht="45">
      <c r="A452" s="845">
        <v>6151</v>
      </c>
      <c r="B452" s="846"/>
      <c r="C452" s="846" t="s">
        <v>440</v>
      </c>
      <c r="D452" s="1072">
        <v>25</v>
      </c>
      <c r="E452" s="848">
        <v>1900</v>
      </c>
      <c r="F452" s="903"/>
      <c r="G452" s="1079">
        <v>0.2</v>
      </c>
      <c r="H452" s="1080">
        <v>0.2</v>
      </c>
      <c r="I452" s="1080">
        <v>0.3</v>
      </c>
      <c r="J452" s="1081">
        <v>2000</v>
      </c>
      <c r="K452" s="853" t="s">
        <v>24</v>
      </c>
      <c r="L452" s="854">
        <v>8</v>
      </c>
      <c r="M452" s="1082">
        <v>25000</v>
      </c>
      <c r="N452" s="856">
        <v>0</v>
      </c>
      <c r="O452" s="916">
        <v>1.05</v>
      </c>
      <c r="P452" s="854"/>
      <c r="Q452" s="839">
        <v>0.1</v>
      </c>
      <c r="R452" s="826">
        <v>1139.6666666666665</v>
      </c>
      <c r="S452" s="858">
        <v>0</v>
      </c>
      <c r="T452" s="859">
        <v>269.8</v>
      </c>
      <c r="U452" s="841">
        <v>25.973333333333329</v>
      </c>
      <c r="V452" s="1080">
        <v>7.9799999999999996E-2</v>
      </c>
      <c r="W452" s="851"/>
      <c r="X452" s="841">
        <v>2.8000000000000003</v>
      </c>
      <c r="Y452" s="1083">
        <v>7.9799999999999996E-2</v>
      </c>
      <c r="Z452" s="861"/>
      <c r="AA452" s="861">
        <v>0.23617000000000002</v>
      </c>
    </row>
    <row r="453" spans="1:27" ht="105">
      <c r="A453" s="863">
        <v>6152</v>
      </c>
      <c r="B453" s="864"/>
      <c r="C453" s="864" t="s">
        <v>441</v>
      </c>
      <c r="D453" s="923">
        <v>60</v>
      </c>
      <c r="E453" s="834">
        <v>8800</v>
      </c>
      <c r="F453" s="835"/>
      <c r="G453" s="1084">
        <v>0.7</v>
      </c>
      <c r="H453" s="1085">
        <v>0.6</v>
      </c>
      <c r="I453" s="1085">
        <v>0.9</v>
      </c>
      <c r="J453" s="1086">
        <v>2400</v>
      </c>
      <c r="K453" s="782" t="s">
        <v>24</v>
      </c>
      <c r="L453" s="868">
        <v>8</v>
      </c>
      <c r="M453" s="1087">
        <v>35000</v>
      </c>
      <c r="N453" s="809">
        <v>0</v>
      </c>
      <c r="O453" s="915">
        <v>0.4</v>
      </c>
      <c r="P453" s="868">
        <v>13</v>
      </c>
      <c r="Q453" s="839">
        <v>0.05</v>
      </c>
      <c r="R453" s="826">
        <v>500.8</v>
      </c>
      <c r="S453" s="811">
        <v>78</v>
      </c>
      <c r="T453" s="840">
        <v>1327.6</v>
      </c>
      <c r="U453" s="841">
        <v>5.42</v>
      </c>
      <c r="V453" s="1085">
        <v>0.10057142857142859</v>
      </c>
      <c r="W453" s="836"/>
      <c r="X453" s="841">
        <v>1.4000000000000001</v>
      </c>
      <c r="Y453" s="1088">
        <v>0.10057142857142859</v>
      </c>
      <c r="Z453" s="871"/>
      <c r="AA453" s="871">
        <v>0.71911190476190467</v>
      </c>
    </row>
    <row r="454" spans="1:27" ht="105">
      <c r="A454" s="845">
        <v>6153</v>
      </c>
      <c r="B454" s="846"/>
      <c r="C454" s="846" t="s">
        <v>442</v>
      </c>
      <c r="D454" s="1072">
        <v>60</v>
      </c>
      <c r="E454" s="848">
        <v>16000</v>
      </c>
      <c r="F454" s="903"/>
      <c r="G454" s="1079">
        <v>1.1000000000000001</v>
      </c>
      <c r="H454" s="1080">
        <v>0.9</v>
      </c>
      <c r="I454" s="1080">
        <v>1.4</v>
      </c>
      <c r="J454" s="1081">
        <v>2800</v>
      </c>
      <c r="K454" s="853" t="s">
        <v>24</v>
      </c>
      <c r="L454" s="854">
        <v>8</v>
      </c>
      <c r="M454" s="1082">
        <v>35000</v>
      </c>
      <c r="N454" s="856">
        <v>0</v>
      </c>
      <c r="O454" s="916">
        <v>0.35</v>
      </c>
      <c r="P454" s="854">
        <v>20</v>
      </c>
      <c r="Q454" s="839">
        <v>0.05</v>
      </c>
      <c r="R454" s="826">
        <v>490.36666666666667</v>
      </c>
      <c r="S454" s="858">
        <v>120</v>
      </c>
      <c r="T454" s="859">
        <v>2392</v>
      </c>
      <c r="U454" s="841">
        <v>6.4397222222222217</v>
      </c>
      <c r="V454" s="1080">
        <v>0.15999999999999998</v>
      </c>
      <c r="W454" s="851"/>
      <c r="X454" s="841">
        <v>1.4000000000000001</v>
      </c>
      <c r="Y454" s="1083">
        <v>0.15999999999999998</v>
      </c>
      <c r="Z454" s="861"/>
      <c r="AA454" s="861">
        <v>1.1157142857142857</v>
      </c>
    </row>
    <row r="455" spans="1:27" ht="105">
      <c r="A455" s="863">
        <v>6154</v>
      </c>
      <c r="B455" s="864"/>
      <c r="C455" s="864" t="s">
        <v>443</v>
      </c>
      <c r="D455" s="923">
        <v>90</v>
      </c>
      <c r="E455" s="834">
        <v>12000</v>
      </c>
      <c r="F455" s="835"/>
      <c r="G455" s="1084">
        <v>0.7</v>
      </c>
      <c r="H455" s="1085">
        <v>0.6</v>
      </c>
      <c r="I455" s="1085">
        <v>0.9</v>
      </c>
      <c r="J455" s="1086">
        <v>3200</v>
      </c>
      <c r="K455" s="782" t="s">
        <v>24</v>
      </c>
      <c r="L455" s="868">
        <v>8</v>
      </c>
      <c r="M455" s="1087">
        <v>45000</v>
      </c>
      <c r="N455" s="809">
        <v>0</v>
      </c>
      <c r="O455" s="915">
        <v>0.35</v>
      </c>
      <c r="P455" s="868">
        <v>15</v>
      </c>
      <c r="Q455" s="839">
        <v>0.05</v>
      </c>
      <c r="R455" s="826">
        <v>1199.8333333333335</v>
      </c>
      <c r="S455" s="811">
        <v>90</v>
      </c>
      <c r="T455" s="840">
        <v>1794</v>
      </c>
      <c r="U455" s="841">
        <v>11.823611111111113</v>
      </c>
      <c r="V455" s="1085">
        <v>9.3333333333333324E-2</v>
      </c>
      <c r="W455" s="836"/>
      <c r="X455" s="841">
        <v>1.4000000000000001</v>
      </c>
      <c r="Y455" s="1088">
        <v>9.3333333333333324E-2</v>
      </c>
      <c r="Z455" s="871"/>
      <c r="AA455" s="871">
        <v>0.71935416666666685</v>
      </c>
    </row>
    <row r="456" spans="1:27" ht="105">
      <c r="A456" s="845">
        <v>6155</v>
      </c>
      <c r="B456" s="846"/>
      <c r="C456" s="846" t="s">
        <v>444</v>
      </c>
      <c r="D456" s="1072">
        <v>90</v>
      </c>
      <c r="E456" s="848">
        <v>21000</v>
      </c>
      <c r="F456" s="903"/>
      <c r="G456" s="1079">
        <v>1</v>
      </c>
      <c r="H456" s="1080">
        <v>0.8</v>
      </c>
      <c r="I456" s="1080">
        <v>1.3</v>
      </c>
      <c r="J456" s="1081">
        <v>4000</v>
      </c>
      <c r="K456" s="853" t="s">
        <v>24</v>
      </c>
      <c r="L456" s="854">
        <v>8</v>
      </c>
      <c r="M456" s="1082">
        <v>45000</v>
      </c>
      <c r="N456" s="856">
        <v>0</v>
      </c>
      <c r="O456" s="916">
        <v>0.3</v>
      </c>
      <c r="P456" s="854">
        <v>24</v>
      </c>
      <c r="Q456" s="839">
        <v>0.05</v>
      </c>
      <c r="R456" s="826">
        <v>4695</v>
      </c>
      <c r="S456" s="858">
        <v>144</v>
      </c>
      <c r="T456" s="859">
        <v>3126</v>
      </c>
      <c r="U456" s="841">
        <v>7.0657142857142858</v>
      </c>
      <c r="V456" s="1080">
        <v>0.13999999999999999</v>
      </c>
      <c r="W456" s="851"/>
      <c r="X456" s="841">
        <v>1.4000000000000001</v>
      </c>
      <c r="Y456" s="1083">
        <v>0.13999999999999999</v>
      </c>
      <c r="Z456" s="861"/>
      <c r="AA456" s="861">
        <v>1.0136500000000002</v>
      </c>
    </row>
    <row r="457" spans="1:27" ht="30">
      <c r="A457" s="863">
        <v>6156</v>
      </c>
      <c r="B457" s="864"/>
      <c r="C457" s="864" t="s">
        <v>445</v>
      </c>
      <c r="D457" s="908" t="s">
        <v>24</v>
      </c>
      <c r="E457" s="834">
        <v>1300</v>
      </c>
      <c r="F457" s="884">
        <v>2.9</v>
      </c>
      <c r="G457" s="933"/>
      <c r="H457" s="836">
        <v>2.6</v>
      </c>
      <c r="I457" s="836">
        <v>3.4</v>
      </c>
      <c r="J457" s="837">
        <v>80</v>
      </c>
      <c r="K457" s="782" t="s">
        <v>24</v>
      </c>
      <c r="L457" s="868">
        <v>15</v>
      </c>
      <c r="M457" s="869">
        <v>2000</v>
      </c>
      <c r="N457" s="809">
        <v>0</v>
      </c>
      <c r="O457" s="915">
        <v>1.9</v>
      </c>
      <c r="P457" s="868"/>
      <c r="Q457" s="839"/>
      <c r="R457" s="826" t="s">
        <v>81</v>
      </c>
      <c r="S457" s="811">
        <v>0</v>
      </c>
      <c r="T457" s="840">
        <v>108.76666666666667</v>
      </c>
      <c r="U457" s="841"/>
      <c r="V457" s="836">
        <v>1.2349999999999999</v>
      </c>
      <c r="W457" s="836"/>
      <c r="X457" s="841"/>
      <c r="Y457" s="842">
        <v>1.2349999999999999</v>
      </c>
      <c r="Z457" s="871">
        <v>2.8540416666666673</v>
      </c>
      <c r="AA457" s="1013"/>
    </row>
    <row r="458" spans="1:27" ht="75">
      <c r="A458" s="845">
        <v>6157</v>
      </c>
      <c r="B458" s="846"/>
      <c r="C458" s="846" t="s">
        <v>446</v>
      </c>
      <c r="D458" s="902" t="s">
        <v>24</v>
      </c>
      <c r="E458" s="848">
        <v>22000</v>
      </c>
      <c r="F458" s="883">
        <v>31</v>
      </c>
      <c r="G458" s="930"/>
      <c r="H458" s="851">
        <v>26</v>
      </c>
      <c r="I458" s="851">
        <v>41</v>
      </c>
      <c r="J458" s="852">
        <v>80</v>
      </c>
      <c r="K458" s="853" t="s">
        <v>24</v>
      </c>
      <c r="L458" s="854">
        <v>15</v>
      </c>
      <c r="M458" s="855">
        <v>2000</v>
      </c>
      <c r="N458" s="856">
        <v>0</v>
      </c>
      <c r="O458" s="916">
        <v>0.3</v>
      </c>
      <c r="P458" s="854">
        <v>31</v>
      </c>
      <c r="Q458" s="825"/>
      <c r="R458" s="826" t="s">
        <v>81</v>
      </c>
      <c r="S458" s="858">
        <v>186</v>
      </c>
      <c r="T458" s="859">
        <v>2026.6666666666667</v>
      </c>
      <c r="U458" s="829"/>
      <c r="V458" s="851">
        <v>3.3</v>
      </c>
      <c r="W458" s="851"/>
      <c r="X458" s="829"/>
      <c r="Y458" s="860">
        <v>3.3</v>
      </c>
      <c r="Z458" s="861">
        <v>31.496666666666673</v>
      </c>
      <c r="AA458" s="1019"/>
    </row>
    <row r="459" spans="1:27" ht="30">
      <c r="A459" s="863">
        <v>6159</v>
      </c>
      <c r="B459" s="864"/>
      <c r="C459" s="864" t="s">
        <v>447</v>
      </c>
      <c r="D459" s="908" t="s">
        <v>24</v>
      </c>
      <c r="E459" s="834">
        <v>2100</v>
      </c>
      <c r="F459" s="884">
        <v>4</v>
      </c>
      <c r="G459" s="933"/>
      <c r="H459" s="836">
        <v>3.5</v>
      </c>
      <c r="I459" s="836">
        <v>4.8</v>
      </c>
      <c r="J459" s="837">
        <v>80</v>
      </c>
      <c r="K459" s="782" t="s">
        <v>24</v>
      </c>
      <c r="L459" s="868">
        <v>15</v>
      </c>
      <c r="M459" s="869">
        <v>2000</v>
      </c>
      <c r="N459" s="809">
        <v>0</v>
      </c>
      <c r="O459" s="915">
        <v>1.35</v>
      </c>
      <c r="P459" s="868"/>
      <c r="Q459" s="839"/>
      <c r="R459" s="826" t="s">
        <v>81</v>
      </c>
      <c r="S459" s="811">
        <v>0</v>
      </c>
      <c r="T459" s="840">
        <v>175.7</v>
      </c>
      <c r="U459" s="841"/>
      <c r="V459" s="836">
        <v>1.4175000000000002</v>
      </c>
      <c r="W459" s="836"/>
      <c r="X459" s="841">
        <v>0</v>
      </c>
      <c r="Y459" s="842">
        <v>1.4175000000000002</v>
      </c>
      <c r="Z459" s="871">
        <v>3.9751250000000007</v>
      </c>
      <c r="AA459" s="1013"/>
    </row>
    <row r="460" spans="1:27" ht="45">
      <c r="A460" s="845">
        <v>6160</v>
      </c>
      <c r="B460" s="846"/>
      <c r="C460" s="846" t="s">
        <v>448</v>
      </c>
      <c r="D460" s="902" t="s">
        <v>24</v>
      </c>
      <c r="E460" s="848">
        <v>1500</v>
      </c>
      <c r="F460" s="883">
        <v>5.9</v>
      </c>
      <c r="G460" s="930"/>
      <c r="H460" s="851">
        <v>5.0999999999999996</v>
      </c>
      <c r="I460" s="851">
        <v>7.3</v>
      </c>
      <c r="J460" s="852">
        <v>50</v>
      </c>
      <c r="K460" s="853" t="s">
        <v>24</v>
      </c>
      <c r="L460" s="854">
        <v>15</v>
      </c>
      <c r="M460" s="855">
        <v>2000</v>
      </c>
      <c r="N460" s="856">
        <v>0.25</v>
      </c>
      <c r="O460" s="857">
        <v>2.35</v>
      </c>
      <c r="P460" s="854">
        <v>13</v>
      </c>
      <c r="Q460" s="975">
        <v>1.25E-3</v>
      </c>
      <c r="R460" s="826">
        <v>253.23999999999998</v>
      </c>
      <c r="S460" s="858">
        <v>78</v>
      </c>
      <c r="T460" s="859">
        <v>182.25</v>
      </c>
      <c r="U460" s="1091">
        <v>0.14929090909090909</v>
      </c>
      <c r="V460" s="851">
        <v>1.7625000000000002</v>
      </c>
      <c r="W460" s="851"/>
      <c r="X460" s="1091">
        <v>3.5000000000000003E-2</v>
      </c>
      <c r="Y460" s="860">
        <v>1.7625000000000002</v>
      </c>
      <c r="Z460" s="861">
        <v>5.9482500000000016</v>
      </c>
      <c r="AA460" s="1019"/>
    </row>
    <row r="461" spans="1:27" ht="15">
      <c r="A461" s="804"/>
      <c r="B461" s="805"/>
      <c r="C461" s="804"/>
      <c r="D461" s="908"/>
      <c r="E461" s="834"/>
      <c r="F461" s="835"/>
      <c r="G461" s="933"/>
      <c r="H461" s="836"/>
      <c r="I461" s="836"/>
      <c r="J461" s="837"/>
      <c r="K461" s="807"/>
      <c r="L461" s="804"/>
      <c r="M461" s="869"/>
      <c r="N461" s="809" t="s">
        <v>81</v>
      </c>
      <c r="O461" s="870" t="s">
        <v>81</v>
      </c>
      <c r="P461" s="807"/>
      <c r="Q461" s="975">
        <v>1.25E-3</v>
      </c>
      <c r="R461" s="826">
        <v>360.38</v>
      </c>
      <c r="S461" s="811"/>
      <c r="T461" s="840" t="s">
        <v>81</v>
      </c>
      <c r="U461" s="1091">
        <v>0.19899090909090908</v>
      </c>
      <c r="V461" s="836"/>
      <c r="W461" s="836"/>
      <c r="X461" s="1091">
        <v>3.5000000000000003E-2</v>
      </c>
      <c r="Y461" s="842" t="s">
        <v>81</v>
      </c>
      <c r="Z461" s="871"/>
      <c r="AA461" s="1013"/>
    </row>
    <row r="462" spans="1:27" ht="15">
      <c r="A462" s="814">
        <v>6170</v>
      </c>
      <c r="B462" s="815"/>
      <c r="C462" s="816" t="s">
        <v>449</v>
      </c>
      <c r="D462" s="817"/>
      <c r="E462" s="818"/>
      <c r="F462" s="819"/>
      <c r="G462" s="820"/>
      <c r="H462" s="821"/>
      <c r="I462" s="821"/>
      <c r="J462" s="822"/>
      <c r="K462" s="822"/>
      <c r="L462" s="817"/>
      <c r="M462" s="822"/>
      <c r="N462" s="823" t="s">
        <v>81</v>
      </c>
      <c r="O462" s="874" t="s">
        <v>81</v>
      </c>
      <c r="P462" s="817"/>
      <c r="Q462" s="975">
        <v>1.25E-3</v>
      </c>
      <c r="R462" s="826">
        <v>487</v>
      </c>
      <c r="S462" s="827"/>
      <c r="T462" s="828" t="s">
        <v>81</v>
      </c>
      <c r="U462" s="1091">
        <v>0.25772727272727275</v>
      </c>
      <c r="V462" s="821"/>
      <c r="W462" s="821"/>
      <c r="X462" s="1091">
        <v>3.5000000000000003E-2</v>
      </c>
      <c r="Y462" s="875" t="s">
        <v>81</v>
      </c>
      <c r="Z462" s="831"/>
      <c r="AA462" s="832"/>
    </row>
    <row r="463" spans="1:27" ht="15">
      <c r="A463" s="804"/>
      <c r="B463" s="805"/>
      <c r="C463" s="804"/>
      <c r="D463" s="923"/>
      <c r="E463" s="834"/>
      <c r="F463" s="835"/>
      <c r="G463" s="1075"/>
      <c r="H463" s="836"/>
      <c r="I463" s="836"/>
      <c r="J463" s="837"/>
      <c r="K463" s="807"/>
      <c r="L463" s="804"/>
      <c r="M463" s="837"/>
      <c r="N463" s="809" t="s">
        <v>81</v>
      </c>
      <c r="O463" s="870" t="s">
        <v>81</v>
      </c>
      <c r="P463" s="807"/>
      <c r="Q463" s="975">
        <v>1.6666700000000001E-3</v>
      </c>
      <c r="R463" s="826">
        <v>1704.5</v>
      </c>
      <c r="S463" s="811"/>
      <c r="T463" s="840" t="s">
        <v>81</v>
      </c>
      <c r="U463" s="1091">
        <v>0.89739999999999998</v>
      </c>
      <c r="V463" s="836"/>
      <c r="W463" s="836"/>
      <c r="X463" s="1091">
        <v>4.6666760000000002E-2</v>
      </c>
      <c r="Y463" s="842" t="s">
        <v>81</v>
      </c>
      <c r="Z463" s="871"/>
      <c r="AA463" s="1076"/>
    </row>
    <row r="464" spans="1:27" ht="60">
      <c r="A464" s="845">
        <v>6171</v>
      </c>
      <c r="B464" s="846"/>
      <c r="C464" s="846" t="s">
        <v>450</v>
      </c>
      <c r="D464" s="1072">
        <v>50</v>
      </c>
      <c r="E464" s="848">
        <v>6700</v>
      </c>
      <c r="F464" s="883">
        <v>4.4000000000000004</v>
      </c>
      <c r="G464" s="930"/>
      <c r="H464" s="851">
        <v>3.8</v>
      </c>
      <c r="I464" s="851">
        <v>5.3</v>
      </c>
      <c r="J464" s="852">
        <v>200</v>
      </c>
      <c r="K464" s="853" t="s">
        <v>24</v>
      </c>
      <c r="L464" s="854">
        <v>15</v>
      </c>
      <c r="M464" s="855">
        <v>10000</v>
      </c>
      <c r="N464" s="856">
        <v>0.25</v>
      </c>
      <c r="O464" s="857">
        <v>2.0499999999999998</v>
      </c>
      <c r="P464" s="854">
        <v>9</v>
      </c>
      <c r="Q464" s="975">
        <v>1.6666700000000001E-3</v>
      </c>
      <c r="R464" s="826">
        <v>1948</v>
      </c>
      <c r="S464" s="858">
        <v>54</v>
      </c>
      <c r="T464" s="859">
        <v>519.65</v>
      </c>
      <c r="U464" s="1091">
        <v>0.82250000000000001</v>
      </c>
      <c r="V464" s="851">
        <v>1.3734999999999999</v>
      </c>
      <c r="W464" s="851"/>
      <c r="X464" s="1091">
        <v>4.6666760000000002E-2</v>
      </c>
      <c r="Y464" s="860">
        <v>1.3734999999999999</v>
      </c>
      <c r="Z464" s="861">
        <v>4.3689249999999999</v>
      </c>
      <c r="AA464" s="1019"/>
    </row>
    <row r="465" spans="1:27" ht="75">
      <c r="A465" s="863">
        <v>6177</v>
      </c>
      <c r="B465" s="864"/>
      <c r="C465" s="864" t="s">
        <v>451</v>
      </c>
      <c r="D465" s="923">
        <v>58</v>
      </c>
      <c r="E465" s="834">
        <v>18000</v>
      </c>
      <c r="F465" s="884">
        <v>5.9</v>
      </c>
      <c r="G465" s="933"/>
      <c r="H465" s="836">
        <v>5</v>
      </c>
      <c r="I465" s="836">
        <v>7.5</v>
      </c>
      <c r="J465" s="837">
        <v>250</v>
      </c>
      <c r="K465" s="782" t="s">
        <v>24</v>
      </c>
      <c r="L465" s="868">
        <v>20</v>
      </c>
      <c r="M465" s="869">
        <v>10000</v>
      </c>
      <c r="N465" s="809">
        <v>0.25</v>
      </c>
      <c r="O465" s="870">
        <v>0.6</v>
      </c>
      <c r="P465" s="868">
        <v>9</v>
      </c>
      <c r="Q465" s="975">
        <v>1.6666700000000001E-3</v>
      </c>
      <c r="R465" s="826">
        <v>2240.1999999999998</v>
      </c>
      <c r="S465" s="811">
        <v>54</v>
      </c>
      <c r="T465" s="840">
        <v>1080</v>
      </c>
      <c r="U465" s="1091">
        <v>0.76579999999999993</v>
      </c>
      <c r="V465" s="836">
        <v>1.08</v>
      </c>
      <c r="W465" s="836"/>
      <c r="X465" s="1091">
        <v>4.6666760000000002E-2</v>
      </c>
      <c r="Y465" s="842">
        <v>1.08</v>
      </c>
      <c r="Z465" s="871">
        <v>5.9400000000000013</v>
      </c>
      <c r="AA465" s="1013"/>
    </row>
    <row r="466" spans="1:27" ht="60">
      <c r="A466" s="845">
        <v>6172</v>
      </c>
      <c r="B466" s="846"/>
      <c r="C466" s="846" t="s">
        <v>452</v>
      </c>
      <c r="D466" s="902" t="s">
        <v>24</v>
      </c>
      <c r="E466" s="848">
        <v>13500</v>
      </c>
      <c r="F466" s="883">
        <v>8.3000000000000007</v>
      </c>
      <c r="G466" s="930"/>
      <c r="H466" s="851">
        <v>7</v>
      </c>
      <c r="I466" s="851">
        <v>10.5</v>
      </c>
      <c r="J466" s="852">
        <v>200</v>
      </c>
      <c r="K466" s="853" t="s">
        <v>24</v>
      </c>
      <c r="L466" s="854">
        <v>15</v>
      </c>
      <c r="M466" s="855">
        <v>10000</v>
      </c>
      <c r="N466" s="856">
        <v>0.25</v>
      </c>
      <c r="O466" s="857">
        <v>1.5</v>
      </c>
      <c r="P466" s="854">
        <v>29</v>
      </c>
      <c r="Q466" s="839"/>
      <c r="R466" s="826" t="s">
        <v>81</v>
      </c>
      <c r="S466" s="858">
        <v>174</v>
      </c>
      <c r="T466" s="859">
        <v>1112.25</v>
      </c>
      <c r="U466" s="1102"/>
      <c r="V466" s="851">
        <v>2.0250000000000004</v>
      </c>
      <c r="W466" s="851"/>
      <c r="X466" s="1102"/>
      <c r="Y466" s="860">
        <v>2.0250000000000004</v>
      </c>
      <c r="Z466" s="861">
        <v>8.3448750000000018</v>
      </c>
      <c r="AA466" s="1019"/>
    </row>
    <row r="467" spans="1:27" ht="60">
      <c r="A467" s="863">
        <v>6173</v>
      </c>
      <c r="B467" s="864"/>
      <c r="C467" s="900" t="s">
        <v>453</v>
      </c>
      <c r="D467" s="908" t="s">
        <v>24</v>
      </c>
      <c r="E467" s="834">
        <v>8400</v>
      </c>
      <c r="F467" s="884">
        <v>6.9</v>
      </c>
      <c r="G467" s="933"/>
      <c r="H467" s="836">
        <v>6</v>
      </c>
      <c r="I467" s="836">
        <v>8.5</v>
      </c>
      <c r="J467" s="837">
        <v>200</v>
      </c>
      <c r="K467" s="782" t="s">
        <v>24</v>
      </c>
      <c r="L467" s="868">
        <v>12</v>
      </c>
      <c r="M467" s="869">
        <v>10000</v>
      </c>
      <c r="N467" s="809">
        <v>0.25</v>
      </c>
      <c r="O467" s="870">
        <v>2.35</v>
      </c>
      <c r="P467" s="868">
        <v>29</v>
      </c>
      <c r="Q467" s="825"/>
      <c r="R467" s="826" t="s">
        <v>81</v>
      </c>
      <c r="S467" s="811">
        <v>174</v>
      </c>
      <c r="T467" s="840">
        <v>862.8</v>
      </c>
      <c r="U467" s="829"/>
      <c r="V467" s="836">
        <v>1.974</v>
      </c>
      <c r="W467" s="836"/>
      <c r="X467" s="829"/>
      <c r="Y467" s="842">
        <v>1.974</v>
      </c>
      <c r="Z467" s="871">
        <v>6.9168000000000012</v>
      </c>
      <c r="AA467" s="1013"/>
    </row>
    <row r="468" spans="1:27" ht="75">
      <c r="A468" s="845">
        <v>6174</v>
      </c>
      <c r="B468" s="846"/>
      <c r="C468" s="846" t="s">
        <v>454</v>
      </c>
      <c r="D468" s="902" t="s">
        <v>24</v>
      </c>
      <c r="E468" s="848">
        <v>27000</v>
      </c>
      <c r="F468" s="883">
        <v>14</v>
      </c>
      <c r="G468" s="930"/>
      <c r="H468" s="851">
        <v>11.5</v>
      </c>
      <c r="I468" s="851">
        <v>17.5</v>
      </c>
      <c r="J468" s="852">
        <v>250</v>
      </c>
      <c r="K468" s="853" t="s">
        <v>24</v>
      </c>
      <c r="L468" s="854">
        <v>12</v>
      </c>
      <c r="M468" s="855">
        <v>10000</v>
      </c>
      <c r="N468" s="856">
        <v>0.25</v>
      </c>
      <c r="O468" s="857">
        <v>1</v>
      </c>
      <c r="P468" s="854">
        <v>44</v>
      </c>
      <c r="Q468" s="839"/>
      <c r="R468" s="826" t="s">
        <v>81</v>
      </c>
      <c r="S468" s="858">
        <v>264</v>
      </c>
      <c r="T468" s="859">
        <v>2478</v>
      </c>
      <c r="U468" s="841"/>
      <c r="V468" s="851">
        <v>2.7</v>
      </c>
      <c r="W468" s="851"/>
      <c r="X468" s="841"/>
      <c r="Y468" s="860">
        <v>2.7</v>
      </c>
      <c r="Z468" s="861">
        <v>13.873200000000002</v>
      </c>
      <c r="AA468" s="1019"/>
    </row>
    <row r="469" spans="1:27" ht="75">
      <c r="A469" s="863">
        <v>6175</v>
      </c>
      <c r="B469" s="864"/>
      <c r="C469" s="900" t="s">
        <v>455</v>
      </c>
      <c r="D469" s="908" t="s">
        <v>24</v>
      </c>
      <c r="E469" s="834">
        <v>38000</v>
      </c>
      <c r="F469" s="884">
        <v>16</v>
      </c>
      <c r="G469" s="933"/>
      <c r="H469" s="836">
        <v>13.5</v>
      </c>
      <c r="I469" s="836">
        <v>20</v>
      </c>
      <c r="J469" s="837">
        <v>300</v>
      </c>
      <c r="K469" s="782" t="s">
        <v>24</v>
      </c>
      <c r="L469" s="868">
        <v>12</v>
      </c>
      <c r="M469" s="869">
        <v>10000</v>
      </c>
      <c r="N469" s="809">
        <v>0.25</v>
      </c>
      <c r="O469" s="870">
        <v>0.75</v>
      </c>
      <c r="P469" s="868">
        <v>63</v>
      </c>
      <c r="Q469" s="975">
        <v>1.25E-3</v>
      </c>
      <c r="R469" s="826">
        <v>277.39999999999998</v>
      </c>
      <c r="S469" s="811">
        <v>378</v>
      </c>
      <c r="T469" s="840">
        <v>3494</v>
      </c>
      <c r="U469" s="1091">
        <v>0.1406</v>
      </c>
      <c r="V469" s="836">
        <v>2.8499999999999996</v>
      </c>
      <c r="W469" s="836"/>
      <c r="X469" s="1091">
        <v>3.5000000000000003E-2</v>
      </c>
      <c r="Y469" s="842">
        <v>2.8499999999999996</v>
      </c>
      <c r="Z469" s="871">
        <v>15.946333333333333</v>
      </c>
      <c r="AA469" s="1013"/>
    </row>
    <row r="470" spans="1:27" ht="15">
      <c r="A470" s="804"/>
      <c r="B470" s="805"/>
      <c r="C470" s="804"/>
      <c r="D470" s="908"/>
      <c r="E470" s="834"/>
      <c r="F470" s="835"/>
      <c r="G470" s="933"/>
      <c r="H470" s="836"/>
      <c r="I470" s="836"/>
      <c r="J470" s="837"/>
      <c r="K470" s="807"/>
      <c r="L470" s="804"/>
      <c r="M470" s="869"/>
      <c r="N470" s="809" t="s">
        <v>81</v>
      </c>
      <c r="O470" s="870" t="s">
        <v>81</v>
      </c>
      <c r="P470" s="807"/>
      <c r="Q470" s="975">
        <v>1.6666700000000001E-3</v>
      </c>
      <c r="R470" s="826">
        <v>1284.8</v>
      </c>
      <c r="S470" s="811"/>
      <c r="T470" s="840" t="s">
        <v>81</v>
      </c>
      <c r="U470" s="1091">
        <v>0.58058333333333323</v>
      </c>
      <c r="V470" s="836"/>
      <c r="W470" s="836"/>
      <c r="X470" s="1091">
        <v>4.6666760000000002E-2</v>
      </c>
      <c r="Y470" s="842" t="s">
        <v>81</v>
      </c>
      <c r="Z470" s="871"/>
      <c r="AA470" s="1013"/>
    </row>
    <row r="471" spans="1:27" ht="28.5">
      <c r="A471" s="814">
        <v>6180</v>
      </c>
      <c r="B471" s="815"/>
      <c r="C471" s="816" t="s">
        <v>456</v>
      </c>
      <c r="D471" s="817"/>
      <c r="E471" s="818"/>
      <c r="F471" s="819"/>
      <c r="G471" s="820"/>
      <c r="H471" s="821"/>
      <c r="I471" s="821"/>
      <c r="J471" s="822"/>
      <c r="K471" s="822"/>
      <c r="L471" s="817"/>
      <c r="M471" s="822"/>
      <c r="N471" s="823" t="s">
        <v>81</v>
      </c>
      <c r="O471" s="874" t="s">
        <v>81</v>
      </c>
      <c r="P471" s="817"/>
      <c r="Q471" s="975">
        <v>1.6666700000000001E-3</v>
      </c>
      <c r="R471" s="826">
        <v>2263</v>
      </c>
      <c r="S471" s="827"/>
      <c r="T471" s="828" t="s">
        <v>81</v>
      </c>
      <c r="U471" s="1091">
        <v>0.86928571428571433</v>
      </c>
      <c r="V471" s="821"/>
      <c r="W471" s="821"/>
      <c r="X471" s="1091">
        <v>4.6666760000000002E-2</v>
      </c>
      <c r="Y471" s="875" t="s">
        <v>81</v>
      </c>
      <c r="Z471" s="831"/>
      <c r="AA471" s="832"/>
    </row>
    <row r="472" spans="1:27" ht="15">
      <c r="A472" s="804"/>
      <c r="B472" s="805"/>
      <c r="C472" s="804"/>
      <c r="D472" s="908"/>
      <c r="E472" s="834"/>
      <c r="F472" s="835"/>
      <c r="G472" s="933"/>
      <c r="H472" s="836"/>
      <c r="I472" s="836"/>
      <c r="J472" s="837"/>
      <c r="K472" s="807"/>
      <c r="L472" s="804"/>
      <c r="M472" s="869"/>
      <c r="N472" s="809" t="s">
        <v>81</v>
      </c>
      <c r="O472" s="870" t="s">
        <v>81</v>
      </c>
      <c r="P472" s="807"/>
      <c r="Q472" s="975">
        <v>1.6666700000000001E-3</v>
      </c>
      <c r="R472" s="826">
        <v>1752</v>
      </c>
      <c r="S472" s="811"/>
      <c r="T472" s="840" t="s">
        <v>81</v>
      </c>
      <c r="U472" s="1091">
        <v>0.58781249999999996</v>
      </c>
      <c r="V472" s="836"/>
      <c r="W472" s="836"/>
      <c r="X472" s="1091">
        <v>4.6666760000000002E-2</v>
      </c>
      <c r="Y472" s="842" t="s">
        <v>81</v>
      </c>
      <c r="Z472" s="871"/>
      <c r="AA472" s="1013"/>
    </row>
    <row r="473" spans="1:27" ht="60">
      <c r="A473" s="845">
        <v>6181</v>
      </c>
      <c r="B473" s="846"/>
      <c r="C473" s="846" t="s">
        <v>458</v>
      </c>
      <c r="D473" s="1109"/>
      <c r="E473" s="848">
        <v>29000</v>
      </c>
      <c r="F473" s="883">
        <v>60</v>
      </c>
      <c r="G473" s="1110"/>
      <c r="H473" s="851">
        <v>53</v>
      </c>
      <c r="I473" s="851">
        <v>73</v>
      </c>
      <c r="J473" s="852">
        <v>100</v>
      </c>
      <c r="K473" s="853" t="s">
        <v>24</v>
      </c>
      <c r="L473" s="854">
        <v>8</v>
      </c>
      <c r="M473" s="855">
        <v>2500</v>
      </c>
      <c r="N473" s="856">
        <v>0.25</v>
      </c>
      <c r="O473" s="857">
        <v>1.7</v>
      </c>
      <c r="P473" s="854">
        <v>39</v>
      </c>
      <c r="Q473" s="975">
        <v>1.6666700000000001E-3</v>
      </c>
      <c r="R473" s="826">
        <v>3066</v>
      </c>
      <c r="S473" s="858">
        <v>234</v>
      </c>
      <c r="T473" s="859">
        <v>3518.25</v>
      </c>
      <c r="U473" s="1091">
        <v>0.81899999999999995</v>
      </c>
      <c r="V473" s="851">
        <v>19.72</v>
      </c>
      <c r="W473" s="851"/>
      <c r="X473" s="1091">
        <v>4.6666760000000002E-2</v>
      </c>
      <c r="Y473" s="860">
        <v>19.72</v>
      </c>
      <c r="Z473" s="861">
        <v>60.392749999999999</v>
      </c>
      <c r="AA473" s="1111"/>
    </row>
    <row r="474" spans="1:27" ht="90">
      <c r="A474" s="863">
        <v>6182</v>
      </c>
      <c r="B474" s="864"/>
      <c r="C474" s="864" t="s">
        <v>459</v>
      </c>
      <c r="D474" s="865">
        <v>30</v>
      </c>
      <c r="E474" s="834">
        <v>43000</v>
      </c>
      <c r="F474" s="884">
        <v>75</v>
      </c>
      <c r="G474" s="867"/>
      <c r="H474" s="836">
        <v>67</v>
      </c>
      <c r="I474" s="836">
        <v>89</v>
      </c>
      <c r="J474" s="837">
        <v>150</v>
      </c>
      <c r="K474" s="782">
        <v>60</v>
      </c>
      <c r="L474" s="868">
        <v>8</v>
      </c>
      <c r="M474" s="869">
        <v>2500</v>
      </c>
      <c r="N474" s="809">
        <v>0.25</v>
      </c>
      <c r="O474" s="870">
        <v>1.35</v>
      </c>
      <c r="P474" s="868">
        <v>55</v>
      </c>
      <c r="Q474" s="839">
        <v>3.3300000000000003E-2</v>
      </c>
      <c r="R474" s="826">
        <v>113.96666666666667</v>
      </c>
      <c r="S474" s="811">
        <v>715</v>
      </c>
      <c r="T474" s="840">
        <v>5584.75</v>
      </c>
      <c r="U474" s="841">
        <v>1.4570833333333333</v>
      </c>
      <c r="V474" s="836">
        <v>23.22</v>
      </c>
      <c r="W474" s="836">
        <v>7.9380000000000006</v>
      </c>
      <c r="X474" s="841">
        <v>0.93240000000000012</v>
      </c>
      <c r="Y474" s="842">
        <v>31.158000000000001</v>
      </c>
      <c r="Z474" s="871">
        <v>75.228633333333349</v>
      </c>
      <c r="AA474" s="872"/>
    </row>
    <row r="475" spans="1:27" ht="60">
      <c r="A475" s="845">
        <v>6183</v>
      </c>
      <c r="B475" s="846"/>
      <c r="C475" s="846" t="s">
        <v>460</v>
      </c>
      <c r="D475" s="1112">
        <v>250</v>
      </c>
      <c r="E475" s="848">
        <v>31000</v>
      </c>
      <c r="F475" s="883">
        <v>50</v>
      </c>
      <c r="G475" s="1113">
        <v>0.2</v>
      </c>
      <c r="H475" s="851">
        <v>43</v>
      </c>
      <c r="I475" s="851">
        <v>61</v>
      </c>
      <c r="J475" s="852">
        <v>120</v>
      </c>
      <c r="K475" s="853" t="s">
        <v>24</v>
      </c>
      <c r="L475" s="854">
        <v>8</v>
      </c>
      <c r="M475" s="855">
        <v>3000</v>
      </c>
      <c r="N475" s="856">
        <v>0.25</v>
      </c>
      <c r="O475" s="857">
        <v>1.3</v>
      </c>
      <c r="P475" s="854">
        <v>47</v>
      </c>
      <c r="Q475" s="839">
        <v>0.05</v>
      </c>
      <c r="R475" s="826">
        <v>1271.1666666666665</v>
      </c>
      <c r="S475" s="858">
        <v>282</v>
      </c>
      <c r="T475" s="859">
        <v>3792.75</v>
      </c>
      <c r="U475" s="841">
        <v>18.96458333333333</v>
      </c>
      <c r="V475" s="851">
        <v>13.433333333333335</v>
      </c>
      <c r="W475" s="851"/>
      <c r="X475" s="841">
        <v>1.4000000000000001</v>
      </c>
      <c r="Y475" s="860">
        <v>13.433333333333335</v>
      </c>
      <c r="Z475" s="861">
        <v>49.54354166666667</v>
      </c>
      <c r="AA475" s="1114">
        <v>0.19817416666666668</v>
      </c>
    </row>
    <row r="476" spans="1:27" ht="15">
      <c r="A476" s="863"/>
      <c r="B476" s="864"/>
      <c r="C476" s="863"/>
      <c r="D476" s="1115"/>
      <c r="E476" s="834"/>
      <c r="F476" s="835"/>
      <c r="G476" s="1014"/>
      <c r="H476" s="1009"/>
      <c r="I476" s="1009"/>
      <c r="J476" s="1069"/>
      <c r="K476" s="782"/>
      <c r="L476" s="868"/>
      <c r="M476" s="1069"/>
      <c r="N476" s="809" t="s">
        <v>81</v>
      </c>
      <c r="O476" s="870" t="s">
        <v>81</v>
      </c>
      <c r="P476" s="868"/>
      <c r="Q476" s="839">
        <v>3.3300000000000003E-2</v>
      </c>
      <c r="R476" s="826">
        <v>192.86666666666665</v>
      </c>
      <c r="S476" s="811"/>
      <c r="T476" s="840" t="s">
        <v>81</v>
      </c>
      <c r="U476" s="841">
        <v>2.4658333333333333</v>
      </c>
      <c r="V476" s="1009"/>
      <c r="W476" s="836"/>
      <c r="X476" s="841">
        <v>0.93240000000000012</v>
      </c>
      <c r="Y476" s="842" t="s">
        <v>81</v>
      </c>
      <c r="Z476" s="871"/>
      <c r="AA476" s="1116"/>
    </row>
    <row r="477" spans="1:27" ht="57">
      <c r="A477" s="943"/>
      <c r="B477" s="944"/>
      <c r="C477" s="945" t="s">
        <v>1095</v>
      </c>
      <c r="D477" s="946"/>
      <c r="E477" s="947"/>
      <c r="F477" s="948"/>
      <c r="G477" s="949"/>
      <c r="H477" s="950"/>
      <c r="I477" s="950"/>
      <c r="J477" s="951"/>
      <c r="K477" s="952"/>
      <c r="L477" s="953"/>
      <c r="M477" s="951"/>
      <c r="N477" s="954" t="s">
        <v>81</v>
      </c>
      <c r="O477" s="955" t="s">
        <v>81</v>
      </c>
      <c r="P477" s="953"/>
      <c r="Q477" s="839">
        <v>0.05</v>
      </c>
      <c r="R477" s="826">
        <v>111.75</v>
      </c>
      <c r="S477" s="956"/>
      <c r="T477" s="957" t="s">
        <v>81</v>
      </c>
      <c r="U477" s="841">
        <v>4.1150000000000002</v>
      </c>
      <c r="V477" s="950"/>
      <c r="W477" s="950"/>
      <c r="X477" s="841">
        <v>1.4000000000000001</v>
      </c>
      <c r="Y477" s="958" t="s">
        <v>81</v>
      </c>
      <c r="Z477" s="959"/>
      <c r="AA477" s="1117"/>
    </row>
    <row r="478" spans="1:27" ht="15">
      <c r="A478" s="804"/>
      <c r="B478" s="805"/>
      <c r="C478" s="804"/>
      <c r="D478" s="908"/>
      <c r="E478" s="834"/>
      <c r="F478" s="835"/>
      <c r="G478" s="968"/>
      <c r="H478" s="910"/>
      <c r="I478" s="910"/>
      <c r="J478" s="911"/>
      <c r="K478" s="807"/>
      <c r="L478" s="804"/>
      <c r="M478" s="911"/>
      <c r="N478" s="809" t="s">
        <v>81</v>
      </c>
      <c r="O478" s="870" t="s">
        <v>81</v>
      </c>
      <c r="P478" s="807"/>
      <c r="Q478" s="839"/>
      <c r="R478" s="826" t="s">
        <v>81</v>
      </c>
      <c r="S478" s="811"/>
      <c r="T478" s="840" t="s">
        <v>81</v>
      </c>
      <c r="U478" s="841"/>
      <c r="V478" s="910"/>
      <c r="W478" s="836"/>
      <c r="X478" s="841"/>
      <c r="Y478" s="842" t="s">
        <v>81</v>
      </c>
      <c r="Z478" s="871"/>
      <c r="AA478" s="970"/>
    </row>
    <row r="479" spans="1:27" ht="57">
      <c r="A479" s="814">
        <v>7000</v>
      </c>
      <c r="B479" s="815" t="s">
        <v>1056</v>
      </c>
      <c r="C479" s="816" t="s">
        <v>462</v>
      </c>
      <c r="D479" s="817"/>
      <c r="E479" s="818"/>
      <c r="F479" s="819"/>
      <c r="G479" s="820"/>
      <c r="H479" s="821"/>
      <c r="I479" s="821"/>
      <c r="J479" s="822"/>
      <c r="K479" s="822"/>
      <c r="L479" s="817"/>
      <c r="M479" s="822"/>
      <c r="N479" s="823" t="s">
        <v>81</v>
      </c>
      <c r="O479" s="874" t="s">
        <v>81</v>
      </c>
      <c r="P479" s="817"/>
      <c r="Q479" s="825"/>
      <c r="R479" s="826" t="s">
        <v>81</v>
      </c>
      <c r="S479" s="827"/>
      <c r="T479" s="828" t="s">
        <v>81</v>
      </c>
      <c r="U479" s="829"/>
      <c r="V479" s="821"/>
      <c r="W479" s="821"/>
      <c r="X479" s="829"/>
      <c r="Y479" s="875" t="s">
        <v>81</v>
      </c>
      <c r="Z479" s="831"/>
      <c r="AA479" s="832"/>
    </row>
    <row r="480" spans="1:27" ht="15">
      <c r="A480" s="804"/>
      <c r="B480" s="805"/>
      <c r="C480" s="804"/>
      <c r="D480" s="908"/>
      <c r="E480" s="834"/>
      <c r="F480" s="835"/>
      <c r="G480" s="968"/>
      <c r="H480" s="910"/>
      <c r="I480" s="910"/>
      <c r="J480" s="911"/>
      <c r="K480" s="807"/>
      <c r="L480" s="804"/>
      <c r="M480" s="911"/>
      <c r="N480" s="809" t="s">
        <v>81</v>
      </c>
      <c r="O480" s="870" t="s">
        <v>81</v>
      </c>
      <c r="P480" s="807"/>
      <c r="Q480" s="839"/>
      <c r="R480" s="826" t="s">
        <v>81</v>
      </c>
      <c r="S480" s="811"/>
      <c r="T480" s="840" t="s">
        <v>81</v>
      </c>
      <c r="U480" s="841"/>
      <c r="V480" s="910"/>
      <c r="W480" s="836"/>
      <c r="X480" s="841"/>
      <c r="Y480" s="842" t="s">
        <v>81</v>
      </c>
      <c r="Z480" s="871"/>
      <c r="AA480" s="970"/>
    </row>
    <row r="481" spans="1:27" ht="60">
      <c r="A481" s="863">
        <v>7002</v>
      </c>
      <c r="B481" s="864" t="s">
        <v>1056</v>
      </c>
      <c r="C481" s="900" t="s">
        <v>464</v>
      </c>
      <c r="D481" s="908">
        <v>133</v>
      </c>
      <c r="E481" s="834">
        <v>189000</v>
      </c>
      <c r="F481" s="925">
        <v>300</v>
      </c>
      <c r="G481" s="968">
        <v>230</v>
      </c>
      <c r="H481" s="910">
        <v>190</v>
      </c>
      <c r="I481" s="910">
        <v>280</v>
      </c>
      <c r="J481" s="837">
        <v>80</v>
      </c>
      <c r="K481" s="782">
        <v>60</v>
      </c>
      <c r="L481" s="868">
        <v>12</v>
      </c>
      <c r="M481" s="869">
        <v>2800</v>
      </c>
      <c r="N481" s="809">
        <v>0.25</v>
      </c>
      <c r="O481" s="870">
        <v>0.4</v>
      </c>
      <c r="P481" s="868">
        <v>158</v>
      </c>
      <c r="Q481" s="839">
        <v>0.04</v>
      </c>
      <c r="R481" s="826">
        <v>573.65</v>
      </c>
      <c r="S481" s="811">
        <v>948</v>
      </c>
      <c r="T481" s="840">
        <v>16946</v>
      </c>
      <c r="U481" s="841">
        <v>3.2602499999999996</v>
      </c>
      <c r="V481" s="836">
        <v>27</v>
      </c>
      <c r="W481" s="836">
        <v>33.075000000000003</v>
      </c>
      <c r="X481" s="841">
        <v>1.1200000000000001</v>
      </c>
      <c r="Y481" s="842">
        <v>60.075000000000003</v>
      </c>
      <c r="Z481" s="1118">
        <v>299.08999999999997</v>
      </c>
      <c r="AA481" s="970"/>
    </row>
    <row r="482" spans="1:27" ht="60">
      <c r="A482" s="845">
        <v>7003</v>
      </c>
      <c r="B482" s="846" t="s">
        <v>1056</v>
      </c>
      <c r="C482" s="885" t="s">
        <v>465</v>
      </c>
      <c r="D482" s="902">
        <v>143</v>
      </c>
      <c r="E482" s="848">
        <v>225000</v>
      </c>
      <c r="F482" s="926">
        <v>330</v>
      </c>
      <c r="G482" s="971">
        <v>230</v>
      </c>
      <c r="H482" s="905">
        <v>200</v>
      </c>
      <c r="I482" s="905">
        <v>290</v>
      </c>
      <c r="J482" s="852">
        <v>85</v>
      </c>
      <c r="K482" s="853">
        <v>60</v>
      </c>
      <c r="L482" s="854">
        <v>12</v>
      </c>
      <c r="M482" s="855">
        <v>2800</v>
      </c>
      <c r="N482" s="856">
        <v>0.25</v>
      </c>
      <c r="O482" s="857">
        <v>0.35</v>
      </c>
      <c r="P482" s="854">
        <v>162</v>
      </c>
      <c r="Q482" s="839">
        <v>0.02</v>
      </c>
      <c r="R482" s="826">
        <v>1240</v>
      </c>
      <c r="S482" s="858">
        <v>972</v>
      </c>
      <c r="T482" s="859">
        <v>19922</v>
      </c>
      <c r="U482" s="841">
        <v>5.3719999999999999</v>
      </c>
      <c r="V482" s="851">
        <v>28.125</v>
      </c>
      <c r="W482" s="851">
        <v>39.69</v>
      </c>
      <c r="X482" s="841">
        <v>0.56000000000000005</v>
      </c>
      <c r="Y482" s="860">
        <v>67.814999999999998</v>
      </c>
      <c r="Z482" s="1119">
        <v>332.41061764705887</v>
      </c>
      <c r="AA482" s="894"/>
    </row>
    <row r="483" spans="1:27" ht="60">
      <c r="A483" s="863">
        <v>7004</v>
      </c>
      <c r="B483" s="864" t="s">
        <v>1056</v>
      </c>
      <c r="C483" s="900" t="s">
        <v>466</v>
      </c>
      <c r="D483" s="908">
        <v>162</v>
      </c>
      <c r="E483" s="834">
        <v>266000</v>
      </c>
      <c r="F483" s="925">
        <v>380</v>
      </c>
      <c r="G483" s="968">
        <v>230</v>
      </c>
      <c r="H483" s="910">
        <v>200</v>
      </c>
      <c r="I483" s="910">
        <v>290</v>
      </c>
      <c r="J483" s="837">
        <v>90</v>
      </c>
      <c r="K483" s="782">
        <v>70</v>
      </c>
      <c r="L483" s="868">
        <v>12</v>
      </c>
      <c r="M483" s="869">
        <v>2800</v>
      </c>
      <c r="N483" s="809">
        <v>0.25</v>
      </c>
      <c r="O483" s="870">
        <v>0.35</v>
      </c>
      <c r="P483" s="868">
        <v>176</v>
      </c>
      <c r="Q483" s="839">
        <v>0.05</v>
      </c>
      <c r="R483" s="826">
        <v>1080.25</v>
      </c>
      <c r="S483" s="811">
        <v>1056</v>
      </c>
      <c r="T483" s="840">
        <v>23368</v>
      </c>
      <c r="U483" s="841">
        <v>6.5612500000000002</v>
      </c>
      <c r="V483" s="836">
        <v>33.25</v>
      </c>
      <c r="W483" s="836">
        <v>54.022500000000001</v>
      </c>
      <c r="X483" s="841">
        <v>1.4000000000000001</v>
      </c>
      <c r="Y483" s="842">
        <v>87.272500000000008</v>
      </c>
      <c r="Z483" s="1118">
        <v>381.60863888888889</v>
      </c>
      <c r="AA483" s="970"/>
    </row>
    <row r="484" spans="1:27" ht="60">
      <c r="A484" s="845">
        <v>7005</v>
      </c>
      <c r="B484" s="846" t="s">
        <v>1056</v>
      </c>
      <c r="C484" s="885" t="s">
        <v>467</v>
      </c>
      <c r="D484" s="902">
        <v>175</v>
      </c>
      <c r="E484" s="848">
        <v>330000</v>
      </c>
      <c r="F484" s="926">
        <v>430</v>
      </c>
      <c r="G484" s="971">
        <v>250</v>
      </c>
      <c r="H484" s="905">
        <v>210</v>
      </c>
      <c r="I484" s="905">
        <v>300</v>
      </c>
      <c r="J484" s="852">
        <v>100</v>
      </c>
      <c r="K484" s="853">
        <v>70</v>
      </c>
      <c r="L484" s="854">
        <v>12</v>
      </c>
      <c r="M484" s="855">
        <v>2800</v>
      </c>
      <c r="N484" s="856">
        <v>0.25</v>
      </c>
      <c r="O484" s="857">
        <v>0.3</v>
      </c>
      <c r="P484" s="854">
        <v>180</v>
      </c>
      <c r="Q484" s="839">
        <v>0.05</v>
      </c>
      <c r="R484" s="826">
        <v>765.6</v>
      </c>
      <c r="S484" s="858">
        <v>1080</v>
      </c>
      <c r="T484" s="859">
        <v>28640</v>
      </c>
      <c r="U484" s="841">
        <v>4.931</v>
      </c>
      <c r="V484" s="851">
        <v>35.357142857142854</v>
      </c>
      <c r="W484" s="851">
        <v>67.914000000000001</v>
      </c>
      <c r="X484" s="841">
        <v>1.4000000000000001</v>
      </c>
      <c r="Y484" s="860">
        <v>103.27114285714285</v>
      </c>
      <c r="Z484" s="1119">
        <v>428.63825714285719</v>
      </c>
      <c r="AA484" s="894"/>
    </row>
    <row r="485" spans="1:27" ht="45">
      <c r="A485" s="1006">
        <v>7006</v>
      </c>
      <c r="B485" s="900" t="s">
        <v>1056</v>
      </c>
      <c r="C485" s="900" t="s">
        <v>468</v>
      </c>
      <c r="D485" s="908">
        <v>189</v>
      </c>
      <c r="E485" s="834">
        <v>371000</v>
      </c>
      <c r="F485" s="925">
        <v>450</v>
      </c>
      <c r="G485" s="968">
        <v>240</v>
      </c>
      <c r="H485" s="910">
        <v>200</v>
      </c>
      <c r="I485" s="910">
        <v>300</v>
      </c>
      <c r="J485" s="837">
        <v>110</v>
      </c>
      <c r="K485" s="782">
        <v>70</v>
      </c>
      <c r="L485" s="868">
        <v>12</v>
      </c>
      <c r="M485" s="869">
        <v>2800</v>
      </c>
      <c r="N485" s="809">
        <v>0.25</v>
      </c>
      <c r="O485" s="870">
        <v>0.3</v>
      </c>
      <c r="P485" s="868">
        <v>185</v>
      </c>
      <c r="Q485" s="839">
        <v>0.05</v>
      </c>
      <c r="R485" s="826">
        <v>2349</v>
      </c>
      <c r="S485" s="811">
        <v>1110</v>
      </c>
      <c r="T485" s="840">
        <v>32032</v>
      </c>
      <c r="U485" s="841">
        <v>10.843999999999999</v>
      </c>
      <c r="V485" s="836">
        <v>39.75</v>
      </c>
      <c r="W485" s="836">
        <v>79.335899999999995</v>
      </c>
      <c r="X485" s="841">
        <v>1.4000000000000001</v>
      </c>
      <c r="Y485" s="842">
        <v>119.0859</v>
      </c>
      <c r="Z485" s="1118">
        <v>451.31448999999998</v>
      </c>
      <c r="AA485" s="970"/>
    </row>
    <row r="486" spans="1:27" ht="45">
      <c r="A486" s="1120">
        <v>7007</v>
      </c>
      <c r="B486" s="1121" t="s">
        <v>1056</v>
      </c>
      <c r="C486" s="1121" t="s">
        <v>469</v>
      </c>
      <c r="D486" s="977">
        <v>200</v>
      </c>
      <c r="E486" s="978">
        <v>405000</v>
      </c>
      <c r="F486" s="1122">
        <v>470</v>
      </c>
      <c r="G486" s="1123">
        <v>240</v>
      </c>
      <c r="H486" s="1124">
        <v>200</v>
      </c>
      <c r="I486" s="1124">
        <v>290</v>
      </c>
      <c r="J486" s="982">
        <v>120</v>
      </c>
      <c r="K486" s="983">
        <v>70</v>
      </c>
      <c r="L486" s="984">
        <v>12</v>
      </c>
      <c r="M486" s="985">
        <v>2800</v>
      </c>
      <c r="N486" s="856">
        <v>0.25</v>
      </c>
      <c r="O486" s="857">
        <v>0.3</v>
      </c>
      <c r="P486" s="984">
        <v>185</v>
      </c>
      <c r="Q486" s="839">
        <v>0.05</v>
      </c>
      <c r="R486" s="826">
        <v>3523.5</v>
      </c>
      <c r="S486" s="1125">
        <v>1110</v>
      </c>
      <c r="T486" s="988">
        <v>34820</v>
      </c>
      <c r="U486" s="841">
        <v>13.484999999999999</v>
      </c>
      <c r="V486" s="981">
        <v>43.392857142857139</v>
      </c>
      <c r="W486" s="981">
        <v>90.757800000000003</v>
      </c>
      <c r="X486" s="841">
        <v>1.4000000000000001</v>
      </c>
      <c r="Y486" s="860">
        <v>134.15065714285714</v>
      </c>
      <c r="Z486" s="1119">
        <v>466.74905619047627</v>
      </c>
      <c r="AA486" s="894"/>
    </row>
    <row r="487" spans="1:27" ht="15">
      <c r="A487" s="804"/>
      <c r="B487" s="805"/>
      <c r="C487" s="804"/>
      <c r="D487" s="908"/>
      <c r="E487" s="834"/>
      <c r="F487" s="1126"/>
      <c r="G487" s="968"/>
      <c r="H487" s="910"/>
      <c r="I487" s="910"/>
      <c r="J487" s="911"/>
      <c r="K487" s="807"/>
      <c r="L487" s="804"/>
      <c r="M487" s="912"/>
      <c r="N487" s="809" t="s">
        <v>81</v>
      </c>
      <c r="O487" s="870" t="s">
        <v>81</v>
      </c>
      <c r="P487" s="807"/>
      <c r="Q487" s="839"/>
      <c r="R487" s="826" t="s">
        <v>81</v>
      </c>
      <c r="S487" s="811"/>
      <c r="T487" s="840" t="s">
        <v>81</v>
      </c>
      <c r="U487" s="841"/>
      <c r="V487" s="910"/>
      <c r="W487" s="910"/>
      <c r="X487" s="841"/>
      <c r="Y487" s="842" t="s">
        <v>81</v>
      </c>
      <c r="Z487" s="1012"/>
      <c r="AA487" s="970"/>
    </row>
    <row r="488" spans="1:27" ht="42.75">
      <c r="A488" s="814">
        <v>7020</v>
      </c>
      <c r="B488" s="815"/>
      <c r="C488" s="816" t="s">
        <v>470</v>
      </c>
      <c r="D488" s="817"/>
      <c r="E488" s="818"/>
      <c r="F488" s="819"/>
      <c r="G488" s="820"/>
      <c r="H488" s="821"/>
      <c r="I488" s="821"/>
      <c r="J488" s="822"/>
      <c r="K488" s="822"/>
      <c r="L488" s="817"/>
      <c r="M488" s="822"/>
      <c r="N488" s="823" t="s">
        <v>81</v>
      </c>
      <c r="O488" s="874" t="s">
        <v>81</v>
      </c>
      <c r="P488" s="817"/>
      <c r="Q488" s="825"/>
      <c r="R488" s="826" t="s">
        <v>81</v>
      </c>
      <c r="S488" s="827"/>
      <c r="T488" s="828" t="s">
        <v>81</v>
      </c>
      <c r="U488" s="829"/>
      <c r="V488" s="821"/>
      <c r="W488" s="821"/>
      <c r="X488" s="829"/>
      <c r="Y488" s="875" t="s">
        <v>81</v>
      </c>
      <c r="Z488" s="831"/>
      <c r="AA488" s="832"/>
    </row>
    <row r="489" spans="1:27" ht="15">
      <c r="A489" s="804"/>
      <c r="B489" s="805"/>
      <c r="C489" s="804"/>
      <c r="D489" s="908"/>
      <c r="E489" s="834"/>
      <c r="F489" s="1126"/>
      <c r="G489" s="968"/>
      <c r="H489" s="910"/>
      <c r="I489" s="910"/>
      <c r="J489" s="911"/>
      <c r="K489" s="807"/>
      <c r="L489" s="804"/>
      <c r="M489" s="912"/>
      <c r="N489" s="809" t="s">
        <v>81</v>
      </c>
      <c r="O489" s="870" t="s">
        <v>81</v>
      </c>
      <c r="P489" s="807"/>
      <c r="Q489" s="839"/>
      <c r="R489" s="826" t="s">
        <v>81</v>
      </c>
      <c r="S489" s="811"/>
      <c r="T489" s="840" t="s">
        <v>81</v>
      </c>
      <c r="U489" s="841"/>
      <c r="V489" s="910"/>
      <c r="W489" s="910"/>
      <c r="X489" s="841"/>
      <c r="Y489" s="842" t="s">
        <v>81</v>
      </c>
      <c r="Z489" s="1012"/>
      <c r="AA489" s="970"/>
    </row>
    <row r="490" spans="1:27" ht="45">
      <c r="A490" s="845">
        <v>7021</v>
      </c>
      <c r="B490" s="846"/>
      <c r="C490" s="846" t="s">
        <v>1096</v>
      </c>
      <c r="D490" s="902">
        <v>120</v>
      </c>
      <c r="E490" s="848">
        <v>25000</v>
      </c>
      <c r="F490" s="903">
        <v>54</v>
      </c>
      <c r="G490" s="972">
        <v>45</v>
      </c>
      <c r="H490" s="905">
        <v>38</v>
      </c>
      <c r="I490" s="905">
        <v>55</v>
      </c>
      <c r="J490" s="906">
        <v>85</v>
      </c>
      <c r="K490" s="853"/>
      <c r="L490" s="854">
        <v>12</v>
      </c>
      <c r="M490" s="914">
        <v>2500</v>
      </c>
      <c r="N490" s="856">
        <v>0.25</v>
      </c>
      <c r="O490" s="857">
        <v>1.2</v>
      </c>
      <c r="P490" s="854">
        <v>62</v>
      </c>
      <c r="Q490" s="839">
        <v>0.1</v>
      </c>
      <c r="R490" s="826">
        <v>3784</v>
      </c>
      <c r="S490" s="858">
        <v>372</v>
      </c>
      <c r="T490" s="859">
        <v>2422</v>
      </c>
      <c r="U490" s="841">
        <v>41.21</v>
      </c>
      <c r="V490" s="905">
        <v>12</v>
      </c>
      <c r="W490" s="905"/>
      <c r="X490" s="841">
        <v>2.8000000000000003</v>
      </c>
      <c r="Y490" s="907">
        <v>12</v>
      </c>
      <c r="Z490" s="861">
        <v>53.452235294117656</v>
      </c>
      <c r="AA490" s="894">
        <v>44.543529411764709</v>
      </c>
    </row>
    <row r="491" spans="1:27" ht="45">
      <c r="A491" s="863">
        <v>7022</v>
      </c>
      <c r="B491" s="864"/>
      <c r="C491" s="864" t="s">
        <v>1097</v>
      </c>
      <c r="D491" s="908">
        <v>133</v>
      </c>
      <c r="E491" s="834">
        <v>31000</v>
      </c>
      <c r="F491" s="835">
        <v>64</v>
      </c>
      <c r="G491" s="973">
        <v>48</v>
      </c>
      <c r="H491" s="910">
        <v>41</v>
      </c>
      <c r="I491" s="910">
        <v>59</v>
      </c>
      <c r="J491" s="911">
        <v>95</v>
      </c>
      <c r="K491" s="782"/>
      <c r="L491" s="868">
        <v>12</v>
      </c>
      <c r="M491" s="912">
        <v>2800</v>
      </c>
      <c r="N491" s="809">
        <v>0.25</v>
      </c>
      <c r="O491" s="870">
        <v>1.1000000000000001</v>
      </c>
      <c r="P491" s="868">
        <v>69</v>
      </c>
      <c r="Q491" s="839">
        <v>0.1</v>
      </c>
      <c r="R491" s="826">
        <v>6267.25</v>
      </c>
      <c r="S491" s="811">
        <v>414</v>
      </c>
      <c r="T491" s="840">
        <v>2956</v>
      </c>
      <c r="U491" s="841">
        <v>47.988333333333337</v>
      </c>
      <c r="V491" s="910">
        <v>12.178571428571429</v>
      </c>
      <c r="W491" s="910"/>
      <c r="X491" s="841">
        <v>2.8000000000000003</v>
      </c>
      <c r="Y491" s="913">
        <v>12.178571428571429</v>
      </c>
      <c r="Z491" s="871">
        <v>63.339650000000013</v>
      </c>
      <c r="AA491" s="970">
        <v>47.623796992481211</v>
      </c>
    </row>
    <row r="492" spans="1:27" ht="45">
      <c r="A492" s="845">
        <v>7023</v>
      </c>
      <c r="B492" s="846"/>
      <c r="C492" s="846" t="s">
        <v>1098</v>
      </c>
      <c r="D492" s="902">
        <v>143</v>
      </c>
      <c r="E492" s="848">
        <v>42000</v>
      </c>
      <c r="F492" s="903">
        <v>77</v>
      </c>
      <c r="G492" s="972">
        <v>54</v>
      </c>
      <c r="H492" s="905">
        <v>46</v>
      </c>
      <c r="I492" s="905">
        <v>68</v>
      </c>
      <c r="J492" s="906">
        <v>105</v>
      </c>
      <c r="K492" s="853"/>
      <c r="L492" s="854">
        <v>12</v>
      </c>
      <c r="M492" s="914">
        <v>3100</v>
      </c>
      <c r="N492" s="856">
        <v>0.25</v>
      </c>
      <c r="O492" s="857">
        <v>0.9</v>
      </c>
      <c r="P492" s="854">
        <v>76</v>
      </c>
      <c r="Q492" s="839">
        <v>0.125</v>
      </c>
      <c r="R492" s="826">
        <v>4020.5</v>
      </c>
      <c r="S492" s="858">
        <v>456</v>
      </c>
      <c r="T492" s="859">
        <v>3900</v>
      </c>
      <c r="U492" s="841">
        <v>36.8125</v>
      </c>
      <c r="V492" s="905">
        <v>12.193548387096774</v>
      </c>
      <c r="W492" s="905"/>
      <c r="X492" s="841">
        <v>3.5</v>
      </c>
      <c r="Y492" s="907">
        <v>12.193548387096774</v>
      </c>
      <c r="Z492" s="861">
        <v>77.606165898617533</v>
      </c>
      <c r="AA492" s="894">
        <v>54.270046082949321</v>
      </c>
    </row>
    <row r="493" spans="1:27" ht="45">
      <c r="A493" s="863">
        <v>7024</v>
      </c>
      <c r="B493" s="864"/>
      <c r="C493" s="864" t="s">
        <v>1099</v>
      </c>
      <c r="D493" s="908">
        <v>168</v>
      </c>
      <c r="E493" s="834">
        <v>48000</v>
      </c>
      <c r="F493" s="835">
        <v>92</v>
      </c>
      <c r="G493" s="973">
        <v>55</v>
      </c>
      <c r="H493" s="910">
        <v>47</v>
      </c>
      <c r="I493" s="910">
        <v>69</v>
      </c>
      <c r="J493" s="911">
        <v>115</v>
      </c>
      <c r="K493" s="782"/>
      <c r="L493" s="868">
        <v>12</v>
      </c>
      <c r="M493" s="912">
        <v>3700</v>
      </c>
      <c r="N493" s="809">
        <v>0.25</v>
      </c>
      <c r="O493" s="870">
        <v>0.9</v>
      </c>
      <c r="P493" s="868">
        <v>80</v>
      </c>
      <c r="Q493" s="839"/>
      <c r="R493" s="826" t="s">
        <v>81</v>
      </c>
      <c r="S493" s="811">
        <v>480</v>
      </c>
      <c r="T493" s="840">
        <v>4416</v>
      </c>
      <c r="U493" s="1078"/>
      <c r="V493" s="910">
        <v>11.675675675675677</v>
      </c>
      <c r="W493" s="910"/>
      <c r="X493" s="1078"/>
      <c r="Y493" s="913">
        <v>11.675675675675677</v>
      </c>
      <c r="Z493" s="871">
        <v>92.539848648648658</v>
      </c>
      <c r="AA493" s="970">
        <v>55.083243243243246</v>
      </c>
    </row>
    <row r="494" spans="1:27" ht="45">
      <c r="A494" s="845">
        <v>7025</v>
      </c>
      <c r="B494" s="846"/>
      <c r="C494" s="846" t="s">
        <v>1100</v>
      </c>
      <c r="D494" s="902">
        <v>189</v>
      </c>
      <c r="E494" s="848">
        <v>54000</v>
      </c>
      <c r="F494" s="903">
        <v>98</v>
      </c>
      <c r="G494" s="972">
        <v>52</v>
      </c>
      <c r="H494" s="905">
        <v>44</v>
      </c>
      <c r="I494" s="905">
        <v>64</v>
      </c>
      <c r="J494" s="906">
        <v>140</v>
      </c>
      <c r="K494" s="853"/>
      <c r="L494" s="854">
        <v>12</v>
      </c>
      <c r="M494" s="914">
        <v>4200</v>
      </c>
      <c r="N494" s="856">
        <v>0.25</v>
      </c>
      <c r="O494" s="857">
        <v>0.9</v>
      </c>
      <c r="P494" s="854">
        <v>85</v>
      </c>
      <c r="Q494" s="839"/>
      <c r="R494" s="826" t="s">
        <v>81</v>
      </c>
      <c r="S494" s="858">
        <v>510</v>
      </c>
      <c r="T494" s="859">
        <v>4938</v>
      </c>
      <c r="U494" s="841"/>
      <c r="V494" s="905">
        <v>11.571428571428573</v>
      </c>
      <c r="W494" s="905"/>
      <c r="X494" s="841"/>
      <c r="Y494" s="907">
        <v>11.571428571428573</v>
      </c>
      <c r="Z494" s="861">
        <v>97.386300000000006</v>
      </c>
      <c r="AA494" s="894">
        <v>51.527142857142863</v>
      </c>
    </row>
    <row r="495" spans="1:27" ht="45">
      <c r="A495" s="863">
        <v>7026</v>
      </c>
      <c r="B495" s="864"/>
      <c r="C495" s="864" t="s">
        <v>1101</v>
      </c>
      <c r="D495" s="908">
        <v>200</v>
      </c>
      <c r="E495" s="834">
        <v>61000</v>
      </c>
      <c r="F495" s="835">
        <v>108</v>
      </c>
      <c r="G495" s="973">
        <v>54</v>
      </c>
      <c r="H495" s="910">
        <v>46</v>
      </c>
      <c r="I495" s="910">
        <v>67</v>
      </c>
      <c r="J495" s="911">
        <v>150</v>
      </c>
      <c r="K495" s="782"/>
      <c r="L495" s="868">
        <v>12</v>
      </c>
      <c r="M495" s="912">
        <v>4200</v>
      </c>
      <c r="N495" s="809">
        <v>0.25</v>
      </c>
      <c r="O495" s="870">
        <v>0.85</v>
      </c>
      <c r="P495" s="868">
        <v>85</v>
      </c>
      <c r="Q495" s="839"/>
      <c r="R495" s="826" t="s">
        <v>81</v>
      </c>
      <c r="S495" s="811">
        <v>510</v>
      </c>
      <c r="T495" s="840">
        <v>5512</v>
      </c>
      <c r="U495" s="919"/>
      <c r="V495" s="910">
        <v>12.345238095238095</v>
      </c>
      <c r="W495" s="910"/>
      <c r="X495" s="919"/>
      <c r="Y495" s="913">
        <v>12.345238095238095</v>
      </c>
      <c r="Z495" s="871">
        <v>108.00219047619049</v>
      </c>
      <c r="AA495" s="970">
        <v>54.001095238095246</v>
      </c>
    </row>
    <row r="496" spans="1:27" ht="15">
      <c r="A496" s="863"/>
      <c r="B496" s="864"/>
      <c r="C496" s="864"/>
      <c r="D496" s="908"/>
      <c r="E496" s="834"/>
      <c r="F496" s="835"/>
      <c r="G496" s="968"/>
      <c r="H496" s="910"/>
      <c r="I496" s="910"/>
      <c r="J496" s="911"/>
      <c r="K496" s="782"/>
      <c r="L496" s="868"/>
      <c r="M496" s="912"/>
      <c r="N496" s="809"/>
      <c r="O496" s="870" t="s">
        <v>81</v>
      </c>
      <c r="P496" s="868"/>
      <c r="Q496" s="825"/>
      <c r="R496" s="826" t="s">
        <v>81</v>
      </c>
      <c r="S496" s="811"/>
      <c r="T496" s="840" t="s">
        <v>81</v>
      </c>
      <c r="U496" s="829"/>
      <c r="V496" s="910"/>
      <c r="W496" s="910"/>
      <c r="X496" s="829"/>
      <c r="Y496" s="842" t="s">
        <v>81</v>
      </c>
      <c r="Z496" s="871"/>
      <c r="AA496" s="970"/>
    </row>
    <row r="497" spans="1:27" ht="15">
      <c r="A497" s="814">
        <v>7040</v>
      </c>
      <c r="B497" s="815"/>
      <c r="C497" s="887" t="s">
        <v>1102</v>
      </c>
      <c r="D497" s="1127"/>
      <c r="E497" s="818"/>
      <c r="F497" s="819"/>
      <c r="G497" s="820"/>
      <c r="H497" s="821"/>
      <c r="I497" s="821"/>
      <c r="J497" s="822"/>
      <c r="K497" s="822"/>
      <c r="L497" s="817"/>
      <c r="M497" s="822"/>
      <c r="N497" s="823" t="s">
        <v>81</v>
      </c>
      <c r="O497" s="874" t="s">
        <v>81</v>
      </c>
      <c r="P497" s="817"/>
      <c r="Q497" s="839"/>
      <c r="R497" s="826" t="s">
        <v>81</v>
      </c>
      <c r="S497" s="827"/>
      <c r="T497" s="828" t="s">
        <v>81</v>
      </c>
      <c r="U497" s="919"/>
      <c r="V497" s="821"/>
      <c r="W497" s="821"/>
      <c r="X497" s="919"/>
      <c r="Y497" s="875" t="s">
        <v>81</v>
      </c>
      <c r="Z497" s="831"/>
      <c r="AA497" s="832"/>
    </row>
    <row r="498" spans="1:27" ht="15">
      <c r="A498" s="804"/>
      <c r="B498" s="805"/>
      <c r="C498" s="804"/>
      <c r="D498" s="908"/>
      <c r="E498" s="834"/>
      <c r="F498" s="1126"/>
      <c r="G498" s="968"/>
      <c r="H498" s="910"/>
      <c r="I498" s="910"/>
      <c r="J498" s="911"/>
      <c r="K498" s="807"/>
      <c r="L498" s="804"/>
      <c r="M498" s="912"/>
      <c r="N498" s="809" t="s">
        <v>81</v>
      </c>
      <c r="O498" s="870" t="s">
        <v>81</v>
      </c>
      <c r="P498" s="807"/>
      <c r="Q498" s="839">
        <v>0.33</v>
      </c>
      <c r="R498" s="826">
        <v>15486.6</v>
      </c>
      <c r="S498" s="811"/>
      <c r="T498" s="840" t="s">
        <v>81</v>
      </c>
      <c r="U498" s="841">
        <v>215.70749999999998</v>
      </c>
      <c r="V498" s="910"/>
      <c r="W498" s="910"/>
      <c r="X498" s="841">
        <v>9.24</v>
      </c>
      <c r="Y498" s="842" t="s">
        <v>81</v>
      </c>
      <c r="Z498" s="1012"/>
      <c r="AA498" s="970"/>
    </row>
    <row r="499" spans="1:27" ht="60">
      <c r="A499" s="863">
        <v>7046</v>
      </c>
      <c r="B499" s="864"/>
      <c r="C499" s="864" t="s">
        <v>1103</v>
      </c>
      <c r="D499" s="908">
        <v>120</v>
      </c>
      <c r="E499" s="834">
        <v>70000</v>
      </c>
      <c r="F499" s="835">
        <v>168</v>
      </c>
      <c r="G499" s="973">
        <v>140</v>
      </c>
      <c r="H499" s="1128"/>
      <c r="I499" s="910">
        <v>170</v>
      </c>
      <c r="J499" s="911">
        <v>100</v>
      </c>
      <c r="K499" s="782"/>
      <c r="L499" s="868">
        <v>10</v>
      </c>
      <c r="M499" s="912">
        <v>1200</v>
      </c>
      <c r="N499" s="809">
        <v>0.1</v>
      </c>
      <c r="O499" s="870">
        <v>0.8</v>
      </c>
      <c r="P499" s="868">
        <v>49</v>
      </c>
      <c r="Q499" s="839">
        <v>0.33</v>
      </c>
      <c r="R499" s="826">
        <v>17921.599999999999</v>
      </c>
      <c r="S499" s="811">
        <v>294</v>
      </c>
      <c r="T499" s="840">
        <v>7854</v>
      </c>
      <c r="U499" s="841">
        <v>248.69499999999999</v>
      </c>
      <c r="V499" s="910">
        <v>46.666666666666671</v>
      </c>
      <c r="W499" s="910"/>
      <c r="X499" s="841">
        <v>9.24</v>
      </c>
      <c r="Y499" s="913">
        <v>46.666666666666671</v>
      </c>
      <c r="Z499" s="871">
        <v>165.27280000000002</v>
      </c>
      <c r="AA499" s="970">
        <v>137.72733333333335</v>
      </c>
    </row>
    <row r="500" spans="1:27" ht="60">
      <c r="A500" s="845">
        <v>7047</v>
      </c>
      <c r="B500" s="1129"/>
      <c r="C500" s="846" t="s">
        <v>1104</v>
      </c>
      <c r="D500" s="902">
        <v>140</v>
      </c>
      <c r="E500" s="848">
        <v>91000</v>
      </c>
      <c r="F500" s="903">
        <v>200</v>
      </c>
      <c r="G500" s="972">
        <v>140</v>
      </c>
      <c r="H500" s="1130"/>
      <c r="I500" s="905">
        <v>170</v>
      </c>
      <c r="J500" s="906">
        <v>130</v>
      </c>
      <c r="K500" s="853"/>
      <c r="L500" s="854">
        <v>10</v>
      </c>
      <c r="M500" s="914">
        <v>1500</v>
      </c>
      <c r="N500" s="856">
        <v>0</v>
      </c>
      <c r="O500" s="857">
        <v>0.7</v>
      </c>
      <c r="P500" s="854">
        <v>49</v>
      </c>
      <c r="Q500" s="839">
        <v>0.25</v>
      </c>
      <c r="R500" s="826">
        <v>21817.599999999999</v>
      </c>
      <c r="S500" s="858">
        <v>294</v>
      </c>
      <c r="T500" s="859">
        <v>10941</v>
      </c>
      <c r="U500" s="841">
        <v>281.17176470588231</v>
      </c>
      <c r="V500" s="905">
        <v>42.466666666666661</v>
      </c>
      <c r="W500" s="905"/>
      <c r="X500" s="841">
        <v>7</v>
      </c>
      <c r="Y500" s="907">
        <v>42.466666666666661</v>
      </c>
      <c r="Z500" s="861">
        <v>195.0074358974359</v>
      </c>
      <c r="AA500" s="894">
        <v>139.29102564102564</v>
      </c>
    </row>
    <row r="501" spans="1:27" ht="30">
      <c r="A501" s="863">
        <v>7050</v>
      </c>
      <c r="B501" s="1131"/>
      <c r="C501" s="864" t="s">
        <v>484</v>
      </c>
      <c r="D501" s="908">
        <v>140</v>
      </c>
      <c r="E501" s="834">
        <v>15000</v>
      </c>
      <c r="F501" s="835">
        <v>100</v>
      </c>
      <c r="G501" s="973">
        <v>72</v>
      </c>
      <c r="H501" s="974">
        <v>60</v>
      </c>
      <c r="I501" s="910">
        <v>90</v>
      </c>
      <c r="J501" s="911">
        <v>30</v>
      </c>
      <c r="K501" s="782"/>
      <c r="L501" s="868">
        <v>10</v>
      </c>
      <c r="M501" s="912">
        <v>1500</v>
      </c>
      <c r="N501" s="809">
        <v>0.25</v>
      </c>
      <c r="O501" s="870">
        <v>0.85</v>
      </c>
      <c r="P501" s="868">
        <v>49</v>
      </c>
      <c r="Q501" s="839">
        <v>0.25</v>
      </c>
      <c r="R501" s="826">
        <v>24350</v>
      </c>
      <c r="S501" s="811">
        <v>294</v>
      </c>
      <c r="T501" s="840">
        <v>1711.5</v>
      </c>
      <c r="U501" s="841">
        <v>295.35555555555555</v>
      </c>
      <c r="V501" s="910">
        <v>8.5</v>
      </c>
      <c r="W501" s="910"/>
      <c r="X501" s="841">
        <v>7</v>
      </c>
      <c r="Y501" s="913">
        <v>8.5</v>
      </c>
      <c r="Z501" s="871">
        <v>100.947</v>
      </c>
      <c r="AA501" s="970">
        <v>72.105000000000004</v>
      </c>
    </row>
    <row r="502" spans="1:27" ht="45">
      <c r="A502" s="845">
        <v>7051</v>
      </c>
      <c r="B502" s="1129"/>
      <c r="C502" s="846" t="s">
        <v>485</v>
      </c>
      <c r="D502" s="902">
        <v>140</v>
      </c>
      <c r="E502" s="848">
        <v>10000</v>
      </c>
      <c r="F502" s="903">
        <v>70</v>
      </c>
      <c r="G502" s="972">
        <v>52</v>
      </c>
      <c r="H502" s="1055">
        <v>43</v>
      </c>
      <c r="I502" s="905">
        <v>70</v>
      </c>
      <c r="J502" s="906">
        <v>30</v>
      </c>
      <c r="K502" s="853"/>
      <c r="L502" s="854">
        <v>10</v>
      </c>
      <c r="M502" s="914">
        <v>1500</v>
      </c>
      <c r="N502" s="856">
        <v>0.25</v>
      </c>
      <c r="O502" s="857">
        <v>0.95</v>
      </c>
      <c r="P502" s="854">
        <v>49</v>
      </c>
      <c r="Q502" s="839">
        <v>0.2</v>
      </c>
      <c r="R502" s="826">
        <v>32142</v>
      </c>
      <c r="S502" s="858">
        <v>294</v>
      </c>
      <c r="T502" s="859">
        <v>1239</v>
      </c>
      <c r="U502" s="841">
        <v>345.62</v>
      </c>
      <c r="V502" s="905">
        <v>6.333333333333333</v>
      </c>
      <c r="W502" s="905"/>
      <c r="X502" s="841">
        <v>5.6000000000000005</v>
      </c>
      <c r="Y502" s="907">
        <v>6.333333333333333</v>
      </c>
      <c r="Z502" s="861">
        <v>73.355333333333334</v>
      </c>
      <c r="AA502" s="894">
        <v>52.396666666666668</v>
      </c>
    </row>
    <row r="503" spans="1:27" ht="15">
      <c r="A503" s="804"/>
      <c r="B503" s="805"/>
      <c r="C503" s="804"/>
      <c r="D503" s="908"/>
      <c r="E503" s="834"/>
      <c r="F503" s="835"/>
      <c r="G503" s="968"/>
      <c r="H503" s="910"/>
      <c r="I503" s="910"/>
      <c r="J503" s="911"/>
      <c r="K503" s="807"/>
      <c r="L503" s="804"/>
      <c r="M503" s="911"/>
      <c r="N503" s="809" t="s">
        <v>81</v>
      </c>
      <c r="O503" s="870" t="s">
        <v>81</v>
      </c>
      <c r="P503" s="807"/>
      <c r="Q503" s="839">
        <v>0.2</v>
      </c>
      <c r="R503" s="826">
        <v>37693.800000000003</v>
      </c>
      <c r="S503" s="811"/>
      <c r="T503" s="840" t="s">
        <v>81</v>
      </c>
      <c r="U503" s="841">
        <v>366.02545454545458</v>
      </c>
      <c r="V503" s="910"/>
      <c r="W503" s="836"/>
      <c r="X503" s="841">
        <v>5.6000000000000005</v>
      </c>
      <c r="Y503" s="913" t="s">
        <v>81</v>
      </c>
      <c r="Z503" s="871"/>
      <c r="AA503" s="970"/>
    </row>
    <row r="504" spans="1:27" ht="15">
      <c r="A504" s="814">
        <v>7060</v>
      </c>
      <c r="B504" s="815"/>
      <c r="C504" s="887" t="s">
        <v>486</v>
      </c>
      <c r="D504" s="1127"/>
      <c r="E504" s="818"/>
      <c r="F504" s="819"/>
      <c r="G504" s="820"/>
      <c r="H504" s="821"/>
      <c r="I504" s="821"/>
      <c r="J504" s="822"/>
      <c r="K504" s="822"/>
      <c r="L504" s="817"/>
      <c r="M504" s="822"/>
      <c r="N504" s="823" t="s">
        <v>81</v>
      </c>
      <c r="O504" s="874" t="s">
        <v>81</v>
      </c>
      <c r="P504" s="817"/>
      <c r="Q504" s="839"/>
      <c r="R504" s="826" t="s">
        <v>81</v>
      </c>
      <c r="S504" s="827"/>
      <c r="T504" s="828" t="s">
        <v>81</v>
      </c>
      <c r="U504" s="919"/>
      <c r="V504" s="821"/>
      <c r="W504" s="821"/>
      <c r="X504" s="919"/>
      <c r="Y504" s="1042" t="s">
        <v>81</v>
      </c>
      <c r="Z504" s="831"/>
      <c r="AA504" s="832"/>
    </row>
    <row r="505" spans="1:27" ht="15">
      <c r="A505" s="804"/>
      <c r="B505" s="805"/>
      <c r="C505" s="804"/>
      <c r="D505" s="908"/>
      <c r="E505" s="834"/>
      <c r="F505" s="1126"/>
      <c r="G505" s="968"/>
      <c r="H505" s="910"/>
      <c r="I505" s="910"/>
      <c r="J505" s="911"/>
      <c r="K505" s="807"/>
      <c r="L505" s="804"/>
      <c r="M505" s="912"/>
      <c r="N505" s="809" t="s">
        <v>81</v>
      </c>
      <c r="O505" s="870" t="s">
        <v>81</v>
      </c>
      <c r="P505" s="807"/>
      <c r="Q505" s="825"/>
      <c r="R505" s="826" t="s">
        <v>81</v>
      </c>
      <c r="S505" s="811"/>
      <c r="T505" s="840" t="s">
        <v>81</v>
      </c>
      <c r="U505" s="829"/>
      <c r="V505" s="910"/>
      <c r="W505" s="910"/>
      <c r="X505" s="829"/>
      <c r="Y505" s="913" t="s">
        <v>81</v>
      </c>
      <c r="Z505" s="1012"/>
      <c r="AA505" s="970"/>
    </row>
    <row r="506" spans="1:27" ht="45">
      <c r="A506" s="845">
        <v>7061</v>
      </c>
      <c r="B506" s="846" t="s">
        <v>1056</v>
      </c>
      <c r="C506" s="846" t="s">
        <v>487</v>
      </c>
      <c r="D506" s="902"/>
      <c r="E506" s="848">
        <v>9000</v>
      </c>
      <c r="F506" s="903"/>
      <c r="G506" s="972">
        <v>17</v>
      </c>
      <c r="H506" s="905"/>
      <c r="I506" s="905">
        <v>20</v>
      </c>
      <c r="J506" s="906">
        <v>100</v>
      </c>
      <c r="K506" s="853" t="s">
        <v>24</v>
      </c>
      <c r="L506" s="854">
        <v>12</v>
      </c>
      <c r="M506" s="914">
        <v>1400</v>
      </c>
      <c r="N506" s="856">
        <v>0</v>
      </c>
      <c r="O506" s="857">
        <v>1</v>
      </c>
      <c r="P506" s="854"/>
      <c r="Q506" s="839"/>
      <c r="R506" s="826" t="s">
        <v>81</v>
      </c>
      <c r="S506" s="858"/>
      <c r="T506" s="859">
        <v>903</v>
      </c>
      <c r="U506" s="919"/>
      <c r="V506" s="905">
        <v>6.4285714285714288</v>
      </c>
      <c r="W506" s="851"/>
      <c r="X506" s="919"/>
      <c r="Y506" s="907">
        <v>6.4285714285714288</v>
      </c>
      <c r="Z506" s="861"/>
      <c r="AA506" s="894">
        <v>17.004428571428573</v>
      </c>
    </row>
    <row r="507" spans="1:27" ht="45">
      <c r="A507" s="863">
        <v>7062</v>
      </c>
      <c r="B507" s="864"/>
      <c r="C507" s="864" t="s">
        <v>488</v>
      </c>
      <c r="D507" s="908"/>
      <c r="E507" s="834">
        <v>6800</v>
      </c>
      <c r="F507" s="835"/>
      <c r="G507" s="973">
        <v>11.5</v>
      </c>
      <c r="H507" s="910"/>
      <c r="I507" s="910">
        <v>13</v>
      </c>
      <c r="J507" s="911">
        <v>120</v>
      </c>
      <c r="K507" s="782" t="s">
        <v>24</v>
      </c>
      <c r="L507" s="868">
        <v>12</v>
      </c>
      <c r="M507" s="912">
        <v>1600</v>
      </c>
      <c r="N507" s="809">
        <v>0</v>
      </c>
      <c r="O507" s="870">
        <v>1.1000000000000001</v>
      </c>
      <c r="P507" s="868"/>
      <c r="Q507" s="839">
        <v>0.25</v>
      </c>
      <c r="R507" s="826">
        <v>2629.8</v>
      </c>
      <c r="S507" s="811"/>
      <c r="T507" s="840">
        <v>682.26666666666665</v>
      </c>
      <c r="U507" s="919">
        <v>36.68</v>
      </c>
      <c r="V507" s="910">
        <v>4.6750000000000007</v>
      </c>
      <c r="W507" s="836"/>
      <c r="X507" s="919">
        <v>7</v>
      </c>
      <c r="Y507" s="913">
        <v>4.6750000000000007</v>
      </c>
      <c r="Z507" s="871"/>
      <c r="AA507" s="970">
        <v>11.396611111111113</v>
      </c>
    </row>
    <row r="508" spans="1:27" ht="45">
      <c r="A508" s="1050">
        <v>7063</v>
      </c>
      <c r="B508" s="846"/>
      <c r="C508" s="846" t="s">
        <v>489</v>
      </c>
      <c r="D508" s="902"/>
      <c r="E508" s="848">
        <v>5800</v>
      </c>
      <c r="F508" s="903"/>
      <c r="G508" s="972">
        <v>10</v>
      </c>
      <c r="H508" s="905"/>
      <c r="I508" s="905">
        <v>12</v>
      </c>
      <c r="J508" s="906">
        <v>120</v>
      </c>
      <c r="K508" s="853" t="s">
        <v>24</v>
      </c>
      <c r="L508" s="854">
        <v>12</v>
      </c>
      <c r="M508" s="914">
        <v>1600</v>
      </c>
      <c r="N508" s="856">
        <v>0</v>
      </c>
      <c r="O508" s="857">
        <v>1.1499999999999999</v>
      </c>
      <c r="P508" s="854"/>
      <c r="Q508" s="839">
        <v>0.25</v>
      </c>
      <c r="R508" s="826">
        <v>3214.2</v>
      </c>
      <c r="S508" s="858"/>
      <c r="T508" s="859">
        <v>581.93333333333339</v>
      </c>
      <c r="U508" s="919">
        <v>39.612631578947365</v>
      </c>
      <c r="V508" s="905">
        <v>4.1687499999999993</v>
      </c>
      <c r="W508" s="851"/>
      <c r="X508" s="919">
        <v>7</v>
      </c>
      <c r="Y508" s="907">
        <v>4.1687499999999993</v>
      </c>
      <c r="Z508" s="861"/>
      <c r="AA508" s="894">
        <v>9.9200138888888887</v>
      </c>
    </row>
    <row r="509" spans="1:27" ht="30">
      <c r="A509" s="1132">
        <v>7064</v>
      </c>
      <c r="B509" s="864"/>
      <c r="C509" s="864" t="s">
        <v>1105</v>
      </c>
      <c r="D509" s="908"/>
      <c r="E509" s="834">
        <v>54000</v>
      </c>
      <c r="F509" s="835"/>
      <c r="G509" s="973">
        <v>32</v>
      </c>
      <c r="H509" s="910">
        <v>26</v>
      </c>
      <c r="I509" s="910">
        <v>41</v>
      </c>
      <c r="J509" s="911">
        <v>200</v>
      </c>
      <c r="K509" s="782" t="s">
        <v>24</v>
      </c>
      <c r="L509" s="868">
        <v>12</v>
      </c>
      <c r="M509" s="912">
        <v>10000</v>
      </c>
      <c r="N509" s="809">
        <v>0.25</v>
      </c>
      <c r="O509" s="870">
        <v>0.75</v>
      </c>
      <c r="P509" s="868">
        <v>85</v>
      </c>
      <c r="Q509" s="839">
        <v>0.2</v>
      </c>
      <c r="R509" s="826">
        <v>4188.2</v>
      </c>
      <c r="S509" s="811">
        <v>510</v>
      </c>
      <c r="T509" s="840">
        <v>4938</v>
      </c>
      <c r="U509" s="919">
        <v>45.773333333333333</v>
      </c>
      <c r="V509" s="910">
        <v>4.0500000000000007</v>
      </c>
      <c r="W509" s="836"/>
      <c r="X509" s="919">
        <v>5.6000000000000005</v>
      </c>
      <c r="Y509" s="913">
        <v>4.0500000000000007</v>
      </c>
      <c r="Z509" s="871">
        <v>0</v>
      </c>
      <c r="AA509" s="970">
        <v>31.614000000000004</v>
      </c>
    </row>
    <row r="510" spans="1:27" ht="15">
      <c r="A510" s="804"/>
      <c r="B510" s="805"/>
      <c r="C510" s="804"/>
      <c r="D510" s="908"/>
      <c r="E510" s="834"/>
      <c r="F510" s="835"/>
      <c r="G510" s="968"/>
      <c r="H510" s="910"/>
      <c r="I510" s="910"/>
      <c r="J510" s="911"/>
      <c r="K510" s="807"/>
      <c r="L510" s="804"/>
      <c r="M510" s="911"/>
      <c r="N510" s="809" t="s">
        <v>81</v>
      </c>
      <c r="O510" s="870" t="s">
        <v>81</v>
      </c>
      <c r="P510" s="807"/>
      <c r="Q510" s="839">
        <v>0.2</v>
      </c>
      <c r="R510" s="826">
        <v>4675.2</v>
      </c>
      <c r="S510" s="811"/>
      <c r="T510" s="840" t="s">
        <v>81</v>
      </c>
      <c r="U510" s="919">
        <v>46.358260869565214</v>
      </c>
      <c r="V510" s="910"/>
      <c r="W510" s="836"/>
      <c r="X510" s="919">
        <v>5.6000000000000005</v>
      </c>
      <c r="Y510" s="913" t="s">
        <v>81</v>
      </c>
      <c r="Z510" s="871"/>
      <c r="AA510" s="970"/>
    </row>
    <row r="511" spans="1:27" ht="57">
      <c r="A511" s="943"/>
      <c r="B511" s="944"/>
      <c r="C511" s="945" t="s">
        <v>491</v>
      </c>
      <c r="D511" s="1044"/>
      <c r="E511" s="947"/>
      <c r="F511" s="948"/>
      <c r="G511" s="1045"/>
      <c r="H511" s="1046"/>
      <c r="I511" s="1046"/>
      <c r="J511" s="1047"/>
      <c r="K511" s="952"/>
      <c r="L511" s="953"/>
      <c r="M511" s="1047"/>
      <c r="N511" s="954" t="s">
        <v>81</v>
      </c>
      <c r="O511" s="955" t="s">
        <v>81</v>
      </c>
      <c r="P511" s="953"/>
      <c r="Q511" s="839">
        <v>0.2</v>
      </c>
      <c r="R511" s="826">
        <v>5649.2</v>
      </c>
      <c r="S511" s="956"/>
      <c r="T511" s="957" t="s">
        <v>81</v>
      </c>
      <c r="U511" s="919">
        <v>45.43</v>
      </c>
      <c r="V511" s="1046"/>
      <c r="W511" s="950"/>
      <c r="X511" s="919">
        <v>5.6000000000000005</v>
      </c>
      <c r="Y511" s="1048" t="s">
        <v>81</v>
      </c>
      <c r="Z511" s="959"/>
      <c r="AA511" s="1049"/>
    </row>
    <row r="512" spans="1:27" ht="15">
      <c r="A512" s="804"/>
      <c r="B512" s="805"/>
      <c r="C512" s="804"/>
      <c r="D512" s="908"/>
      <c r="E512" s="834"/>
      <c r="F512" s="835"/>
      <c r="G512" s="968"/>
      <c r="H512" s="910"/>
      <c r="I512" s="910"/>
      <c r="J512" s="911"/>
      <c r="K512" s="807"/>
      <c r="L512" s="804"/>
      <c r="M512" s="911"/>
      <c r="N512" s="809" t="s">
        <v>81</v>
      </c>
      <c r="O512" s="870" t="s">
        <v>81</v>
      </c>
      <c r="P512" s="807"/>
      <c r="Q512" s="839"/>
      <c r="R512" s="826"/>
      <c r="S512" s="811"/>
      <c r="T512" s="840" t="s">
        <v>81</v>
      </c>
      <c r="U512" s="919"/>
      <c r="V512" s="910"/>
      <c r="W512" s="836"/>
      <c r="X512" s="919"/>
      <c r="Y512" s="913" t="s">
        <v>81</v>
      </c>
      <c r="Z512" s="871"/>
      <c r="AA512" s="970"/>
    </row>
    <row r="513" spans="1:27" ht="57">
      <c r="A513" s="814">
        <v>8000</v>
      </c>
      <c r="B513" s="815"/>
      <c r="C513" s="816" t="s">
        <v>492</v>
      </c>
      <c r="D513" s="817"/>
      <c r="E513" s="818"/>
      <c r="F513" s="819"/>
      <c r="G513" s="820"/>
      <c r="H513" s="821"/>
      <c r="I513" s="821"/>
      <c r="J513" s="822"/>
      <c r="K513" s="822"/>
      <c r="L513" s="817"/>
      <c r="M513" s="822"/>
      <c r="N513" s="823" t="s">
        <v>81</v>
      </c>
      <c r="O513" s="874" t="s">
        <v>81</v>
      </c>
      <c r="P513" s="817"/>
      <c r="Q513" s="825"/>
      <c r="R513" s="826" t="s">
        <v>81</v>
      </c>
      <c r="S513" s="827"/>
      <c r="T513" s="828" t="s">
        <v>81</v>
      </c>
      <c r="U513" s="829"/>
      <c r="V513" s="821"/>
      <c r="W513" s="821"/>
      <c r="X513" s="829"/>
      <c r="Y513" s="1042" t="s">
        <v>81</v>
      </c>
      <c r="Z513" s="831"/>
      <c r="AA513" s="832"/>
    </row>
    <row r="514" spans="1:27" ht="15">
      <c r="A514" s="804"/>
      <c r="B514" s="805"/>
      <c r="C514" s="804"/>
      <c r="D514" s="908"/>
      <c r="E514" s="834"/>
      <c r="F514" s="835"/>
      <c r="G514" s="968"/>
      <c r="H514" s="910"/>
      <c r="I514" s="910"/>
      <c r="J514" s="911"/>
      <c r="K514" s="807"/>
      <c r="L514" s="804"/>
      <c r="M514" s="911"/>
      <c r="N514" s="809" t="s">
        <v>81</v>
      </c>
      <c r="O514" s="870" t="s">
        <v>81</v>
      </c>
      <c r="P514" s="807"/>
      <c r="Q514" s="839"/>
      <c r="R514" s="826" t="s">
        <v>81</v>
      </c>
      <c r="S514" s="811"/>
      <c r="T514" s="840" t="s">
        <v>81</v>
      </c>
      <c r="U514" s="919"/>
      <c r="V514" s="910"/>
      <c r="W514" s="836"/>
      <c r="X514" s="919"/>
      <c r="Y514" s="913" t="s">
        <v>81</v>
      </c>
      <c r="Z514" s="871"/>
      <c r="AA514" s="970"/>
    </row>
    <row r="515" spans="1:27" ht="45">
      <c r="A515" s="845">
        <v>8001</v>
      </c>
      <c r="B515" s="846"/>
      <c r="C515" s="846" t="s">
        <v>493</v>
      </c>
      <c r="D515" s="902">
        <v>73</v>
      </c>
      <c r="E515" s="848">
        <v>14000</v>
      </c>
      <c r="F515" s="903">
        <v>110</v>
      </c>
      <c r="G515" s="972">
        <v>150</v>
      </c>
      <c r="H515" s="1055">
        <v>130</v>
      </c>
      <c r="I515" s="905">
        <v>190</v>
      </c>
      <c r="J515" s="906">
        <v>12</v>
      </c>
      <c r="K515" s="853" t="s">
        <v>24</v>
      </c>
      <c r="L515" s="854">
        <v>15</v>
      </c>
      <c r="M515" s="906">
        <v>250</v>
      </c>
      <c r="N515" s="856">
        <v>0.1</v>
      </c>
      <c r="O515" s="857">
        <v>0.65</v>
      </c>
      <c r="P515" s="854">
        <v>19</v>
      </c>
      <c r="Q515" s="839">
        <v>0.5</v>
      </c>
      <c r="R515" s="826">
        <v>11103.6</v>
      </c>
      <c r="S515" s="858">
        <v>114</v>
      </c>
      <c r="T515" s="859">
        <v>1206</v>
      </c>
      <c r="U515" s="919">
        <v>211.19333333333333</v>
      </c>
      <c r="V515" s="905">
        <v>36.4</v>
      </c>
      <c r="W515" s="851"/>
      <c r="X515" s="919">
        <v>14</v>
      </c>
      <c r="Y515" s="907">
        <v>36.4</v>
      </c>
      <c r="Z515" s="861">
        <v>109.93070000000002</v>
      </c>
      <c r="AA515" s="894">
        <v>150.59000000000003</v>
      </c>
    </row>
    <row r="516" spans="1:27" ht="45">
      <c r="A516" s="863">
        <v>8002</v>
      </c>
      <c r="B516" s="864"/>
      <c r="C516" s="864" t="s">
        <v>494</v>
      </c>
      <c r="D516" s="908">
        <v>119</v>
      </c>
      <c r="E516" s="834">
        <v>18000</v>
      </c>
      <c r="F516" s="835">
        <v>150</v>
      </c>
      <c r="G516" s="973">
        <v>130</v>
      </c>
      <c r="H516" s="910">
        <v>110</v>
      </c>
      <c r="I516" s="910">
        <v>160</v>
      </c>
      <c r="J516" s="911">
        <v>20</v>
      </c>
      <c r="K516" s="782" t="s">
        <v>24</v>
      </c>
      <c r="L516" s="868">
        <v>15</v>
      </c>
      <c r="M516" s="911">
        <v>400</v>
      </c>
      <c r="N516" s="809">
        <v>0.1</v>
      </c>
      <c r="O516" s="870">
        <v>0.9</v>
      </c>
      <c r="P516" s="868">
        <v>30</v>
      </c>
      <c r="Q516" s="839">
        <v>0.5</v>
      </c>
      <c r="R516" s="826">
        <v>16558</v>
      </c>
      <c r="S516" s="811">
        <v>180</v>
      </c>
      <c r="T516" s="840">
        <v>1584</v>
      </c>
      <c r="U516" s="919">
        <v>234.45</v>
      </c>
      <c r="V516" s="910">
        <v>40.5</v>
      </c>
      <c r="W516" s="836"/>
      <c r="X516" s="919">
        <v>14</v>
      </c>
      <c r="Y516" s="913">
        <v>40.5</v>
      </c>
      <c r="Z516" s="871">
        <v>156.68730000000002</v>
      </c>
      <c r="AA516" s="970">
        <v>131.67000000000002</v>
      </c>
    </row>
    <row r="517" spans="1:27" ht="60">
      <c r="A517" s="845">
        <v>8003</v>
      </c>
      <c r="B517" s="846" t="s">
        <v>1056</v>
      </c>
      <c r="C517" s="846" t="s">
        <v>495</v>
      </c>
      <c r="D517" s="902">
        <v>40</v>
      </c>
      <c r="E517" s="848">
        <v>25000</v>
      </c>
      <c r="F517" s="903">
        <v>210</v>
      </c>
      <c r="G517" s="972">
        <v>520</v>
      </c>
      <c r="H517" s="905">
        <v>510</v>
      </c>
      <c r="I517" s="905">
        <v>550</v>
      </c>
      <c r="J517" s="906">
        <v>30</v>
      </c>
      <c r="K517" s="853" t="s">
        <v>24</v>
      </c>
      <c r="L517" s="854">
        <v>15</v>
      </c>
      <c r="M517" s="914">
        <v>4000</v>
      </c>
      <c r="N517" s="856">
        <v>0.25</v>
      </c>
      <c r="O517" s="857">
        <v>1</v>
      </c>
      <c r="P517" s="854">
        <v>22</v>
      </c>
      <c r="Q517" s="839">
        <v>0.5</v>
      </c>
      <c r="R517" s="826">
        <v>17726.8</v>
      </c>
      <c r="S517" s="858">
        <v>132</v>
      </c>
      <c r="T517" s="859">
        <v>1869.5</v>
      </c>
      <c r="U517" s="919">
        <v>249.35999999999999</v>
      </c>
      <c r="V517" s="905">
        <v>6.25</v>
      </c>
      <c r="W517" s="905">
        <v>408.57142857142861</v>
      </c>
      <c r="X517" s="919">
        <v>14</v>
      </c>
      <c r="Y517" s="907">
        <v>414.82142857142861</v>
      </c>
      <c r="Z517" s="861">
        <v>209.94076190476193</v>
      </c>
      <c r="AA517" s="894">
        <v>524.85190476190485</v>
      </c>
    </row>
    <row r="518" spans="1:27" ht="15">
      <c r="A518" s="863"/>
      <c r="B518" s="864"/>
      <c r="C518" s="864"/>
      <c r="D518" s="908"/>
      <c r="E518" s="834"/>
      <c r="F518" s="835"/>
      <c r="G518" s="1133"/>
      <c r="H518" s="910"/>
      <c r="I518" s="910"/>
      <c r="J518" s="911"/>
      <c r="K518" s="782"/>
      <c r="L518" s="868"/>
      <c r="M518" s="912"/>
      <c r="N518" s="809" t="s">
        <v>81</v>
      </c>
      <c r="O518" s="870" t="s">
        <v>81</v>
      </c>
      <c r="P518" s="868"/>
      <c r="Q518" s="839">
        <v>6.6600000000000006E-2</v>
      </c>
      <c r="R518" s="826">
        <v>5203</v>
      </c>
      <c r="S518" s="811"/>
      <c r="T518" s="840" t="s">
        <v>81</v>
      </c>
      <c r="U518" s="919">
        <v>79.957142857142856</v>
      </c>
      <c r="V518" s="910"/>
      <c r="W518" s="836"/>
      <c r="X518" s="919">
        <v>1.8648000000000002</v>
      </c>
      <c r="Y518" s="913" t="s">
        <v>81</v>
      </c>
      <c r="Z518" s="871"/>
      <c r="AA518" s="1134"/>
    </row>
    <row r="519" spans="1:27" ht="42.75">
      <c r="A519" s="814">
        <v>8010</v>
      </c>
      <c r="B519" s="815"/>
      <c r="C519" s="816" t="s">
        <v>496</v>
      </c>
      <c r="D519" s="817"/>
      <c r="E519" s="818"/>
      <c r="F519" s="819"/>
      <c r="G519" s="820"/>
      <c r="H519" s="821"/>
      <c r="I519" s="821"/>
      <c r="J519" s="822"/>
      <c r="K519" s="822"/>
      <c r="L519" s="817"/>
      <c r="M519" s="822"/>
      <c r="N519" s="823" t="s">
        <v>81</v>
      </c>
      <c r="O519" s="874" t="s">
        <v>81</v>
      </c>
      <c r="P519" s="817"/>
      <c r="Q519" s="839">
        <v>6.6600000000000006E-2</v>
      </c>
      <c r="R519" s="826">
        <v>6050</v>
      </c>
      <c r="S519" s="827"/>
      <c r="T519" s="828" t="s">
        <v>81</v>
      </c>
      <c r="U519" s="919">
        <v>92.257142857142853</v>
      </c>
      <c r="V519" s="821"/>
      <c r="W519" s="821"/>
      <c r="X519" s="919">
        <v>1.8648000000000002</v>
      </c>
      <c r="Y519" s="1042" t="s">
        <v>81</v>
      </c>
      <c r="Z519" s="831"/>
      <c r="AA519" s="832"/>
    </row>
    <row r="520" spans="1:27" ht="15">
      <c r="A520" s="804"/>
      <c r="B520" s="805"/>
      <c r="C520" s="804"/>
      <c r="D520" s="908"/>
      <c r="E520" s="834"/>
      <c r="F520" s="835"/>
      <c r="G520" s="1133"/>
      <c r="H520" s="910"/>
      <c r="I520" s="910"/>
      <c r="J520" s="911"/>
      <c r="K520" s="807"/>
      <c r="L520" s="804"/>
      <c r="M520" s="912"/>
      <c r="N520" s="809" t="s">
        <v>81</v>
      </c>
      <c r="O520" s="870" t="s">
        <v>81</v>
      </c>
      <c r="P520" s="807"/>
      <c r="Q520" s="839">
        <v>0.05</v>
      </c>
      <c r="R520" s="826">
        <v>8767.2000000000007</v>
      </c>
      <c r="S520" s="811"/>
      <c r="T520" s="840" t="s">
        <v>81</v>
      </c>
      <c r="U520" s="919">
        <v>92.662000000000006</v>
      </c>
      <c r="V520" s="910"/>
      <c r="W520" s="836"/>
      <c r="X520" s="919">
        <v>1.4000000000000001</v>
      </c>
      <c r="Y520" s="913" t="s">
        <v>81</v>
      </c>
      <c r="Z520" s="871"/>
      <c r="AA520" s="970"/>
    </row>
    <row r="521" spans="1:27" ht="75">
      <c r="A521" s="863">
        <v>8012</v>
      </c>
      <c r="B521" s="864"/>
      <c r="C521" s="864" t="s">
        <v>498</v>
      </c>
      <c r="D521" s="908">
        <v>7</v>
      </c>
      <c r="E521" s="834">
        <v>84000</v>
      </c>
      <c r="F521" s="835">
        <v>84</v>
      </c>
      <c r="G521" s="973">
        <v>1200</v>
      </c>
      <c r="H521" s="910">
        <v>1000</v>
      </c>
      <c r="I521" s="910">
        <v>1400</v>
      </c>
      <c r="J521" s="911">
        <v>10</v>
      </c>
      <c r="K521" s="782" t="s">
        <v>24</v>
      </c>
      <c r="L521" s="868">
        <v>12</v>
      </c>
      <c r="M521" s="911">
        <v>220</v>
      </c>
      <c r="N521" s="809">
        <v>0.25</v>
      </c>
      <c r="O521" s="870">
        <v>0.85</v>
      </c>
      <c r="P521" s="868">
        <v>78</v>
      </c>
      <c r="Q521" s="839">
        <v>3.3300000000000003E-2</v>
      </c>
      <c r="R521" s="826">
        <v>12342</v>
      </c>
      <c r="S521" s="811">
        <v>468</v>
      </c>
      <c r="T521" s="840">
        <v>7356</v>
      </c>
      <c r="U521" s="919">
        <v>99.146153846153851</v>
      </c>
      <c r="V521" s="910">
        <v>324.54545454545456</v>
      </c>
      <c r="W521" s="836"/>
      <c r="X521" s="919">
        <v>0.93240000000000012</v>
      </c>
      <c r="Y521" s="913">
        <v>324.54545454545456</v>
      </c>
      <c r="Z521" s="871">
        <v>81.631200000000021</v>
      </c>
      <c r="AA521" s="970">
        <v>1166.1600000000003</v>
      </c>
    </row>
    <row r="522" spans="1:27" ht="75">
      <c r="A522" s="845">
        <v>8013</v>
      </c>
      <c r="B522" s="846" t="s">
        <v>1056</v>
      </c>
      <c r="C522" s="846" t="s">
        <v>499</v>
      </c>
      <c r="D522" s="902">
        <v>8</v>
      </c>
      <c r="E522" s="848">
        <v>112000</v>
      </c>
      <c r="F522" s="903">
        <v>104</v>
      </c>
      <c r="G522" s="972">
        <v>1300</v>
      </c>
      <c r="H522" s="905">
        <v>1130</v>
      </c>
      <c r="I522" s="905">
        <v>1600</v>
      </c>
      <c r="J522" s="906">
        <v>12</v>
      </c>
      <c r="K522" s="853" t="s">
        <v>24</v>
      </c>
      <c r="L522" s="854">
        <v>12</v>
      </c>
      <c r="M522" s="906">
        <v>250</v>
      </c>
      <c r="N522" s="856">
        <v>0.25</v>
      </c>
      <c r="O522" s="857">
        <v>0.85</v>
      </c>
      <c r="P522" s="854">
        <v>87</v>
      </c>
      <c r="Q522" s="839">
        <v>6.6600000000000006E-2</v>
      </c>
      <c r="R522" s="826">
        <v>1691.5</v>
      </c>
      <c r="S522" s="858">
        <v>522</v>
      </c>
      <c r="T522" s="859">
        <v>9706</v>
      </c>
      <c r="U522" s="919">
        <v>68.95</v>
      </c>
      <c r="V522" s="905">
        <v>380.8</v>
      </c>
      <c r="W522" s="851"/>
      <c r="X522" s="919">
        <v>1.8648000000000002</v>
      </c>
      <c r="Y522" s="907">
        <v>380.8</v>
      </c>
      <c r="Z522" s="861">
        <v>104.68773333333334</v>
      </c>
      <c r="AA522" s="894">
        <v>1308.5966666666668</v>
      </c>
    </row>
    <row r="523" spans="1:27" ht="105">
      <c r="A523" s="863">
        <v>8014</v>
      </c>
      <c r="B523" s="864"/>
      <c r="C523" s="864" t="s">
        <v>500</v>
      </c>
      <c r="D523" s="908">
        <v>8</v>
      </c>
      <c r="E523" s="834">
        <v>134000</v>
      </c>
      <c r="F523" s="835">
        <v>128</v>
      </c>
      <c r="G523" s="973">
        <v>1600</v>
      </c>
      <c r="H523" s="910">
        <v>1300</v>
      </c>
      <c r="I523" s="910">
        <v>1910</v>
      </c>
      <c r="J523" s="911">
        <v>12</v>
      </c>
      <c r="K523" s="782" t="s">
        <v>24</v>
      </c>
      <c r="L523" s="868">
        <v>12</v>
      </c>
      <c r="M523" s="911">
        <v>250</v>
      </c>
      <c r="N523" s="809">
        <v>0.25</v>
      </c>
      <c r="O523" s="870">
        <v>0.85</v>
      </c>
      <c r="P523" s="868">
        <v>87</v>
      </c>
      <c r="Q523" s="839">
        <v>6.6600000000000006E-2</v>
      </c>
      <c r="R523" s="826">
        <v>995</v>
      </c>
      <c r="S523" s="811">
        <v>522</v>
      </c>
      <c r="T523" s="840">
        <v>11510</v>
      </c>
      <c r="U523" s="919">
        <v>45.266666666666666</v>
      </c>
      <c r="V523" s="910">
        <v>455.59999999999997</v>
      </c>
      <c r="W523" s="836"/>
      <c r="X523" s="919">
        <v>1.8648000000000002</v>
      </c>
      <c r="Y523" s="913">
        <v>455.59999999999997</v>
      </c>
      <c r="Z523" s="871">
        <v>124.49946666666666</v>
      </c>
      <c r="AA523" s="970">
        <v>1556.2433333333333</v>
      </c>
    </row>
    <row r="524" spans="1:27" ht="75">
      <c r="A524" s="845">
        <v>8015</v>
      </c>
      <c r="B524" s="846"/>
      <c r="C524" s="846" t="s">
        <v>501</v>
      </c>
      <c r="D524" s="902">
        <v>15</v>
      </c>
      <c r="E524" s="848">
        <v>194000</v>
      </c>
      <c r="F524" s="903">
        <v>210</v>
      </c>
      <c r="G524" s="972">
        <v>1400</v>
      </c>
      <c r="H524" s="905">
        <v>1200</v>
      </c>
      <c r="I524" s="905">
        <v>1700</v>
      </c>
      <c r="J524" s="906">
        <v>20</v>
      </c>
      <c r="K524" s="853" t="s">
        <v>24</v>
      </c>
      <c r="L524" s="854">
        <v>12</v>
      </c>
      <c r="M524" s="906">
        <v>500</v>
      </c>
      <c r="N524" s="856">
        <v>0.25</v>
      </c>
      <c r="O524" s="857">
        <v>1.05</v>
      </c>
      <c r="P524" s="854">
        <v>125</v>
      </c>
      <c r="Q524" s="1135"/>
      <c r="R524" s="826" t="s">
        <v>81</v>
      </c>
      <c r="S524" s="858">
        <v>750</v>
      </c>
      <c r="T524" s="859">
        <v>16658</v>
      </c>
      <c r="U524" s="919"/>
      <c r="V524" s="905">
        <v>407.40000000000003</v>
      </c>
      <c r="W524" s="851"/>
      <c r="X524" s="919"/>
      <c r="Y524" s="907">
        <v>407.40000000000003</v>
      </c>
      <c r="Z524" s="861">
        <v>204.64950000000002</v>
      </c>
      <c r="AA524" s="894">
        <v>1364.3300000000002</v>
      </c>
    </row>
    <row r="525" spans="1:27" ht="15">
      <c r="A525" s="804"/>
      <c r="B525" s="805"/>
      <c r="C525" s="804"/>
      <c r="D525" s="908"/>
      <c r="E525" s="834"/>
      <c r="F525" s="835"/>
      <c r="G525" s="1136"/>
      <c r="H525" s="910"/>
      <c r="I525" s="910"/>
      <c r="J525" s="911"/>
      <c r="K525" s="807"/>
      <c r="L525" s="804"/>
      <c r="M525" s="911"/>
      <c r="N525" s="809" t="s">
        <v>81</v>
      </c>
      <c r="O525" s="870" t="s">
        <v>81</v>
      </c>
      <c r="P525" s="807"/>
      <c r="Q525" s="825"/>
      <c r="R525" s="826" t="s">
        <v>81</v>
      </c>
      <c r="S525" s="811"/>
      <c r="T525" s="840" t="s">
        <v>81</v>
      </c>
      <c r="U525" s="829"/>
      <c r="V525" s="910"/>
      <c r="W525" s="836"/>
      <c r="X525" s="829"/>
      <c r="Y525" s="842" t="s">
        <v>81</v>
      </c>
      <c r="Z525" s="871"/>
      <c r="AA525" s="970"/>
    </row>
    <row r="526" spans="1:27" ht="57">
      <c r="A526" s="814">
        <v>8030</v>
      </c>
      <c r="B526" s="815"/>
      <c r="C526" s="816" t="s">
        <v>502</v>
      </c>
      <c r="D526" s="817"/>
      <c r="E526" s="818"/>
      <c r="F526" s="819"/>
      <c r="G526" s="820"/>
      <c r="H526" s="821"/>
      <c r="I526" s="821"/>
      <c r="J526" s="822"/>
      <c r="K526" s="822"/>
      <c r="L526" s="817"/>
      <c r="M526" s="822"/>
      <c r="N526" s="823" t="s">
        <v>81</v>
      </c>
      <c r="O526" s="874" t="s">
        <v>81</v>
      </c>
      <c r="P526" s="817"/>
      <c r="Q526" s="839"/>
      <c r="R526" s="826" t="s">
        <v>81</v>
      </c>
      <c r="S526" s="827"/>
      <c r="T526" s="828" t="s">
        <v>81</v>
      </c>
      <c r="U526" s="919"/>
      <c r="V526" s="821"/>
      <c r="W526" s="821"/>
      <c r="X526" s="919"/>
      <c r="Y526" s="875" t="s">
        <v>81</v>
      </c>
      <c r="Z526" s="831"/>
      <c r="AA526" s="832"/>
    </row>
    <row r="527" spans="1:27" ht="15">
      <c r="A527" s="804"/>
      <c r="B527" s="805"/>
      <c r="C527" s="804"/>
      <c r="D527" s="908"/>
      <c r="E527" s="834"/>
      <c r="F527" s="835"/>
      <c r="G527" s="968"/>
      <c r="H527" s="910"/>
      <c r="I527" s="910"/>
      <c r="J527" s="911"/>
      <c r="K527" s="807"/>
      <c r="L527" s="804"/>
      <c r="M527" s="911"/>
      <c r="N527" s="809" t="s">
        <v>81</v>
      </c>
      <c r="O527" s="870" t="s">
        <v>81</v>
      </c>
      <c r="P527" s="807"/>
      <c r="Q527" s="839">
        <v>0.05</v>
      </c>
      <c r="R527" s="826">
        <v>1095.5</v>
      </c>
      <c r="S527" s="811"/>
      <c r="T527" s="840" t="s">
        <v>81</v>
      </c>
      <c r="U527" s="919">
        <v>11.164999999999999</v>
      </c>
      <c r="V527" s="910"/>
      <c r="W527" s="836"/>
      <c r="X527" s="919">
        <v>1.4000000000000001</v>
      </c>
      <c r="Y527" s="842" t="s">
        <v>81</v>
      </c>
      <c r="Z527" s="871"/>
      <c r="AA527" s="970"/>
    </row>
    <row r="528" spans="1:27" ht="15">
      <c r="A528" s="845">
        <v>8031</v>
      </c>
      <c r="B528" s="846"/>
      <c r="C528" s="846" t="s">
        <v>503</v>
      </c>
      <c r="D528" s="1137"/>
      <c r="E528" s="848">
        <v>96.456800000000001</v>
      </c>
      <c r="F528" s="903"/>
      <c r="G528" s="1138">
        <v>17.5</v>
      </c>
      <c r="H528" s="1002"/>
      <c r="I528" s="1002"/>
      <c r="J528" s="1139"/>
      <c r="K528" s="853" t="s">
        <v>24</v>
      </c>
      <c r="L528" s="854">
        <v>6</v>
      </c>
      <c r="M528" s="1140"/>
      <c r="N528" s="856">
        <v>0</v>
      </c>
      <c r="O528" s="1141" t="s">
        <v>81</v>
      </c>
      <c r="P528" s="1142"/>
      <c r="Q528" s="839">
        <v>0.05</v>
      </c>
      <c r="R528" s="826">
        <v>709.46666666666658</v>
      </c>
      <c r="S528" s="858"/>
      <c r="T528" s="859">
        <v>17.522985333333335</v>
      </c>
      <c r="U528" s="919">
        <v>6.0255555555555551</v>
      </c>
      <c r="V528" s="1002"/>
      <c r="W528" s="851"/>
      <c r="X528" s="919">
        <v>1.4000000000000001</v>
      </c>
      <c r="Y528" s="860"/>
      <c r="Z528" s="861"/>
      <c r="AA528" s="1143">
        <v>17.683746666666671</v>
      </c>
    </row>
    <row r="529" spans="1:27" ht="30">
      <c r="A529" s="863">
        <v>8032</v>
      </c>
      <c r="B529" s="864"/>
      <c r="C529" s="864" t="s">
        <v>504</v>
      </c>
      <c r="D529" s="1144">
        <v>2</v>
      </c>
      <c r="E529" s="834">
        <v>5800</v>
      </c>
      <c r="F529" s="835">
        <v>5.4</v>
      </c>
      <c r="G529" s="994">
        <v>2.7</v>
      </c>
      <c r="H529" s="995">
        <v>2.4</v>
      </c>
      <c r="I529" s="995">
        <v>3.2</v>
      </c>
      <c r="J529" s="996">
        <v>400</v>
      </c>
      <c r="K529" s="782" t="s">
        <v>24</v>
      </c>
      <c r="L529" s="868">
        <v>12</v>
      </c>
      <c r="M529" s="997">
        <v>7000</v>
      </c>
      <c r="N529" s="809">
        <v>0.1</v>
      </c>
      <c r="O529" s="870">
        <v>1.1499999999999999</v>
      </c>
      <c r="P529" s="868">
        <v>10</v>
      </c>
      <c r="Q529" s="839">
        <v>0.05</v>
      </c>
      <c r="R529" s="826">
        <v>615.56666666666672</v>
      </c>
      <c r="S529" s="811">
        <v>60</v>
      </c>
      <c r="T529" s="840">
        <v>599.4</v>
      </c>
      <c r="U529" s="919">
        <v>5.2280555555555557</v>
      </c>
      <c r="V529" s="995">
        <v>0.95285714285714285</v>
      </c>
      <c r="W529" s="836"/>
      <c r="X529" s="919">
        <v>1.4000000000000001</v>
      </c>
      <c r="Y529" s="998">
        <v>0.95285714285714285</v>
      </c>
      <c r="Z529" s="871">
        <v>5.3929857142857145</v>
      </c>
      <c r="AA529" s="1016">
        <v>2.6964928571428572</v>
      </c>
    </row>
    <row r="530" spans="1:27" ht="60">
      <c r="A530" s="845">
        <v>8033</v>
      </c>
      <c r="B530" s="846"/>
      <c r="C530" s="846" t="s">
        <v>505</v>
      </c>
      <c r="D530" s="1137">
        <v>2</v>
      </c>
      <c r="E530" s="848">
        <v>9500</v>
      </c>
      <c r="F530" s="903">
        <v>8.1999999999999993</v>
      </c>
      <c r="G530" s="1001">
        <v>4.0999999999999996</v>
      </c>
      <c r="H530" s="1002">
        <v>3.5</v>
      </c>
      <c r="I530" s="1002">
        <v>5</v>
      </c>
      <c r="J530" s="1140">
        <v>400</v>
      </c>
      <c r="K530" s="853" t="s">
        <v>24</v>
      </c>
      <c r="L530" s="854">
        <v>12</v>
      </c>
      <c r="M530" s="1003">
        <v>7000</v>
      </c>
      <c r="N530" s="856">
        <v>0.1</v>
      </c>
      <c r="O530" s="857">
        <v>0.9</v>
      </c>
      <c r="P530" s="854">
        <v>17</v>
      </c>
      <c r="Q530" s="839">
        <v>2.5000000000000001E-2</v>
      </c>
      <c r="R530" s="826">
        <v>5046</v>
      </c>
      <c r="S530" s="858">
        <v>102</v>
      </c>
      <c r="T530" s="859">
        <v>985.5</v>
      </c>
      <c r="U530" s="919">
        <v>30.557894736842105</v>
      </c>
      <c r="V530" s="1002">
        <v>1.2214285714285715</v>
      </c>
      <c r="W530" s="851"/>
      <c r="X530" s="919">
        <v>0.70000000000000007</v>
      </c>
      <c r="Y530" s="1004">
        <v>1.2214285714285715</v>
      </c>
      <c r="Z530" s="861">
        <v>8.1073928571428588</v>
      </c>
      <c r="AA530" s="1015">
        <v>4.0536964285714294</v>
      </c>
    </row>
    <row r="531" spans="1:27" ht="60">
      <c r="A531" s="863">
        <v>8034</v>
      </c>
      <c r="B531" s="864"/>
      <c r="C531" s="864" t="s">
        <v>506</v>
      </c>
      <c r="D531" s="1144">
        <v>2</v>
      </c>
      <c r="E531" s="834">
        <v>20000</v>
      </c>
      <c r="F531" s="835">
        <v>16</v>
      </c>
      <c r="G531" s="994">
        <v>8.1</v>
      </c>
      <c r="H531" s="995">
        <v>7</v>
      </c>
      <c r="I531" s="995">
        <v>9.9</v>
      </c>
      <c r="J531" s="996">
        <v>400</v>
      </c>
      <c r="K531" s="782" t="s">
        <v>24</v>
      </c>
      <c r="L531" s="868">
        <v>12</v>
      </c>
      <c r="M531" s="997">
        <v>7000</v>
      </c>
      <c r="N531" s="809">
        <v>0.1</v>
      </c>
      <c r="O531" s="870">
        <v>0.8</v>
      </c>
      <c r="P531" s="868">
        <v>27</v>
      </c>
      <c r="Q531" s="839">
        <v>0.1</v>
      </c>
      <c r="R531" s="826">
        <v>1042.18</v>
      </c>
      <c r="S531" s="811">
        <v>162</v>
      </c>
      <c r="T531" s="840">
        <v>2022</v>
      </c>
      <c r="U531" s="919">
        <v>29.914500000000004</v>
      </c>
      <c r="V531" s="995">
        <v>2.285714285714286</v>
      </c>
      <c r="W531" s="836"/>
      <c r="X531" s="919">
        <v>2.8000000000000003</v>
      </c>
      <c r="Y531" s="998">
        <v>2.285714285714286</v>
      </c>
      <c r="Z531" s="871">
        <v>16.149571428571431</v>
      </c>
      <c r="AA531" s="1016">
        <v>8.0747857142857153</v>
      </c>
    </row>
    <row r="532" spans="1:27" ht="75">
      <c r="A532" s="845">
        <v>8035</v>
      </c>
      <c r="B532" s="846"/>
      <c r="C532" s="846" t="s">
        <v>507</v>
      </c>
      <c r="D532" s="1137">
        <v>2</v>
      </c>
      <c r="E532" s="848">
        <v>4800</v>
      </c>
      <c r="F532" s="903">
        <v>5.8</v>
      </c>
      <c r="G532" s="1001">
        <v>2.9</v>
      </c>
      <c r="H532" s="1002">
        <v>2.6</v>
      </c>
      <c r="I532" s="1002">
        <v>3.4</v>
      </c>
      <c r="J532" s="1140">
        <v>400</v>
      </c>
      <c r="K532" s="853" t="s">
        <v>24</v>
      </c>
      <c r="L532" s="854">
        <v>12</v>
      </c>
      <c r="M532" s="1003">
        <v>7000</v>
      </c>
      <c r="N532" s="856">
        <v>0.1</v>
      </c>
      <c r="O532" s="857">
        <v>2</v>
      </c>
      <c r="P532" s="854">
        <v>12</v>
      </c>
      <c r="Q532" s="839"/>
      <c r="R532" s="826" t="s">
        <v>81</v>
      </c>
      <c r="S532" s="858">
        <v>72</v>
      </c>
      <c r="T532" s="859">
        <v>518.4</v>
      </c>
      <c r="U532" s="919"/>
      <c r="V532" s="1002">
        <v>1.3714285714285714</v>
      </c>
      <c r="W532" s="851"/>
      <c r="X532" s="919"/>
      <c r="Y532" s="1004">
        <v>1.3714285714285714</v>
      </c>
      <c r="Z532" s="861">
        <v>5.8683428571428573</v>
      </c>
      <c r="AA532" s="1015">
        <v>2.9341714285714287</v>
      </c>
    </row>
    <row r="533" spans="1:27" ht="45">
      <c r="A533" s="863">
        <v>8036</v>
      </c>
      <c r="B533" s="864"/>
      <c r="C533" s="864" t="s">
        <v>508</v>
      </c>
      <c r="D533" s="1144">
        <v>2</v>
      </c>
      <c r="E533" s="834">
        <v>13000</v>
      </c>
      <c r="F533" s="835">
        <v>13</v>
      </c>
      <c r="G533" s="994">
        <v>6.4</v>
      </c>
      <c r="H533" s="995">
        <v>5.6</v>
      </c>
      <c r="I533" s="995">
        <v>7.8</v>
      </c>
      <c r="J533" s="996">
        <v>300</v>
      </c>
      <c r="K533" s="782" t="s">
        <v>24</v>
      </c>
      <c r="L533" s="868">
        <v>12</v>
      </c>
      <c r="M533" s="997">
        <v>7000</v>
      </c>
      <c r="N533" s="809">
        <v>0.25</v>
      </c>
      <c r="O533" s="870">
        <v>1.1000000000000001</v>
      </c>
      <c r="P533" s="868">
        <v>12</v>
      </c>
      <c r="Q533" s="839"/>
      <c r="R533" s="826" t="s">
        <v>81</v>
      </c>
      <c r="S533" s="811">
        <v>72</v>
      </c>
      <c r="T533" s="840">
        <v>1138</v>
      </c>
      <c r="U533" s="919"/>
      <c r="V533" s="995">
        <v>2.0428571428571431</v>
      </c>
      <c r="W533" s="836"/>
      <c r="X533" s="919"/>
      <c r="Y533" s="998">
        <v>2.0428571428571431</v>
      </c>
      <c r="Z533" s="871">
        <v>12.839619047619049</v>
      </c>
      <c r="AA533" s="1016">
        <v>6.4198095238095245</v>
      </c>
    </row>
    <row r="534" spans="1:27" ht="15">
      <c r="A534" s="804"/>
      <c r="B534" s="805"/>
      <c r="C534" s="804"/>
      <c r="D534" s="1144"/>
      <c r="E534" s="834"/>
      <c r="F534" s="835"/>
      <c r="G534" s="1145"/>
      <c r="H534" s="995"/>
      <c r="I534" s="995"/>
      <c r="J534" s="996"/>
      <c r="K534" s="807"/>
      <c r="L534" s="804"/>
      <c r="M534" s="996"/>
      <c r="N534" s="809" t="s">
        <v>81</v>
      </c>
      <c r="O534" s="870" t="s">
        <v>81</v>
      </c>
      <c r="P534" s="807"/>
      <c r="Q534" s="839"/>
      <c r="R534" s="826" t="s">
        <v>81</v>
      </c>
      <c r="S534" s="811"/>
      <c r="T534" s="840" t="s">
        <v>81</v>
      </c>
      <c r="U534" s="919"/>
      <c r="V534" s="995"/>
      <c r="W534" s="836"/>
      <c r="X534" s="919"/>
      <c r="Y534" s="842" t="s">
        <v>81</v>
      </c>
      <c r="Z534" s="871"/>
      <c r="AA534" s="1016"/>
    </row>
    <row r="535" spans="1:27" ht="28.5">
      <c r="A535" s="814">
        <v>8050</v>
      </c>
      <c r="B535" s="815"/>
      <c r="C535" s="816" t="s">
        <v>509</v>
      </c>
      <c r="D535" s="817"/>
      <c r="E535" s="818"/>
      <c r="F535" s="819"/>
      <c r="G535" s="820"/>
      <c r="H535" s="821"/>
      <c r="I535" s="821"/>
      <c r="J535" s="822"/>
      <c r="K535" s="822"/>
      <c r="L535" s="817"/>
      <c r="M535" s="822"/>
      <c r="N535" s="823" t="s">
        <v>81</v>
      </c>
      <c r="O535" s="874" t="s">
        <v>81</v>
      </c>
      <c r="P535" s="817"/>
      <c r="Q535" s="825"/>
      <c r="R535" s="826" t="s">
        <v>81</v>
      </c>
      <c r="S535" s="827"/>
      <c r="T535" s="828" t="s">
        <v>81</v>
      </c>
      <c r="U535" s="829"/>
      <c r="V535" s="821"/>
      <c r="W535" s="821"/>
      <c r="X535" s="829"/>
      <c r="Y535" s="875" t="s">
        <v>81</v>
      </c>
      <c r="Z535" s="831"/>
      <c r="AA535" s="832"/>
    </row>
    <row r="536" spans="1:27" ht="15">
      <c r="A536" s="804"/>
      <c r="B536" s="805"/>
      <c r="C536" s="804"/>
      <c r="D536" s="908"/>
      <c r="E536" s="834"/>
      <c r="F536" s="835"/>
      <c r="G536" s="1146"/>
      <c r="H536" s="910"/>
      <c r="I536" s="910"/>
      <c r="J536" s="911"/>
      <c r="K536" s="807"/>
      <c r="L536" s="804"/>
      <c r="M536" s="911"/>
      <c r="N536" s="809" t="s">
        <v>81</v>
      </c>
      <c r="O536" s="870" t="s">
        <v>81</v>
      </c>
      <c r="P536" s="807"/>
      <c r="Q536" s="839"/>
      <c r="R536" s="826" t="s">
        <v>81</v>
      </c>
      <c r="S536" s="811"/>
      <c r="T536" s="840" t="s">
        <v>81</v>
      </c>
      <c r="U536" s="919"/>
      <c r="V536" s="910"/>
      <c r="W536" s="836"/>
      <c r="X536" s="919"/>
      <c r="Y536" s="842" t="s">
        <v>81</v>
      </c>
      <c r="Z536" s="871"/>
      <c r="AA536" s="970"/>
    </row>
    <row r="537" spans="1:27" ht="60">
      <c r="A537" s="863">
        <v>8052</v>
      </c>
      <c r="B537" s="864" t="s">
        <v>1056</v>
      </c>
      <c r="C537" s="864" t="s">
        <v>1106</v>
      </c>
      <c r="D537" s="908">
        <v>6</v>
      </c>
      <c r="E537" s="834">
        <v>49000</v>
      </c>
      <c r="F537" s="835">
        <v>28</v>
      </c>
      <c r="G537" s="973">
        <v>470</v>
      </c>
      <c r="H537" s="910">
        <v>400</v>
      </c>
      <c r="I537" s="910">
        <v>580</v>
      </c>
      <c r="J537" s="1147">
        <v>12</v>
      </c>
      <c r="K537" s="782">
        <v>25</v>
      </c>
      <c r="L537" s="868">
        <v>15</v>
      </c>
      <c r="M537" s="912">
        <v>500</v>
      </c>
      <c r="N537" s="809">
        <v>0.25</v>
      </c>
      <c r="O537" s="870">
        <v>0.85</v>
      </c>
      <c r="P537" s="868">
        <v>62</v>
      </c>
      <c r="Q537" s="839">
        <v>0.16700000000000001</v>
      </c>
      <c r="R537" s="826">
        <v>1153.5999999999999</v>
      </c>
      <c r="S537" s="811">
        <v>372</v>
      </c>
      <c r="T537" s="840">
        <v>3777.5</v>
      </c>
      <c r="U537" s="919">
        <v>109.55</v>
      </c>
      <c r="V537" s="910">
        <v>83.3</v>
      </c>
      <c r="W537" s="910">
        <v>27.187499999999996</v>
      </c>
      <c r="X537" s="919">
        <v>4.6760000000000002</v>
      </c>
      <c r="Y537" s="913">
        <v>110.4875</v>
      </c>
      <c r="Z537" s="871">
        <v>28.068425000000005</v>
      </c>
      <c r="AA537" s="970">
        <v>467.80708333333342</v>
      </c>
    </row>
    <row r="538" spans="1:27" ht="15">
      <c r="A538" s="804"/>
      <c r="B538" s="805"/>
      <c r="C538" s="804"/>
      <c r="D538" s="908"/>
      <c r="E538" s="834"/>
      <c r="F538" s="835"/>
      <c r="G538" s="1148"/>
      <c r="H538" s="910"/>
      <c r="I538" s="910"/>
      <c r="J538" s="1147"/>
      <c r="K538" s="807"/>
      <c r="L538" s="804"/>
      <c r="M538" s="911"/>
      <c r="N538" s="809" t="s">
        <v>81</v>
      </c>
      <c r="O538" s="870" t="s">
        <v>81</v>
      </c>
      <c r="P538" s="807"/>
      <c r="Q538" s="839">
        <v>0.16700000000000001</v>
      </c>
      <c r="R538" s="826">
        <v>1606.8</v>
      </c>
      <c r="S538" s="811"/>
      <c r="T538" s="840" t="s">
        <v>81</v>
      </c>
      <c r="U538" s="919">
        <v>92.789999999999992</v>
      </c>
      <c r="V538" s="910"/>
      <c r="W538" s="910"/>
      <c r="X538" s="919">
        <v>4.6760000000000002</v>
      </c>
      <c r="Y538" s="842" t="s">
        <v>81</v>
      </c>
      <c r="Z538" s="871"/>
      <c r="AA538" s="970"/>
    </row>
    <row r="539" spans="1:27" ht="15">
      <c r="A539" s="814">
        <v>8060</v>
      </c>
      <c r="B539" s="815"/>
      <c r="C539" s="816" t="s">
        <v>511</v>
      </c>
      <c r="D539" s="817"/>
      <c r="E539" s="818"/>
      <c r="F539" s="819"/>
      <c r="G539" s="820"/>
      <c r="H539" s="821"/>
      <c r="I539" s="821"/>
      <c r="J539" s="822"/>
      <c r="K539" s="822"/>
      <c r="L539" s="817"/>
      <c r="M539" s="822"/>
      <c r="N539" s="823" t="s">
        <v>81</v>
      </c>
      <c r="O539" s="874" t="s">
        <v>81</v>
      </c>
      <c r="P539" s="817"/>
      <c r="Q539" s="839">
        <v>0.05</v>
      </c>
      <c r="R539" s="826">
        <v>2011.5</v>
      </c>
      <c r="S539" s="827"/>
      <c r="T539" s="828" t="s">
        <v>81</v>
      </c>
      <c r="U539" s="919">
        <v>73.983333333333334</v>
      </c>
      <c r="V539" s="821"/>
      <c r="W539" s="821"/>
      <c r="X539" s="919">
        <v>1.4000000000000001</v>
      </c>
      <c r="Y539" s="875" t="s">
        <v>81</v>
      </c>
      <c r="Z539" s="831"/>
      <c r="AA539" s="832"/>
    </row>
    <row r="540" spans="1:27" ht="15">
      <c r="A540" s="804"/>
      <c r="B540" s="805"/>
      <c r="C540" s="804"/>
      <c r="D540" s="908"/>
      <c r="E540" s="834"/>
      <c r="F540" s="1126"/>
      <c r="G540" s="968"/>
      <c r="H540" s="910"/>
      <c r="I540" s="910"/>
      <c r="J540" s="911"/>
      <c r="K540" s="807"/>
      <c r="L540" s="804"/>
      <c r="M540" s="911"/>
      <c r="N540" s="809" t="s">
        <v>81</v>
      </c>
      <c r="O540" s="870" t="s">
        <v>81</v>
      </c>
      <c r="P540" s="807"/>
      <c r="Q540" s="839"/>
      <c r="R540" s="826" t="s">
        <v>81</v>
      </c>
      <c r="S540" s="811"/>
      <c r="T540" s="840" t="s">
        <v>81</v>
      </c>
      <c r="U540" s="919"/>
      <c r="V540" s="910"/>
      <c r="W540" s="910"/>
      <c r="X540" s="919"/>
      <c r="Y540" s="842" t="s">
        <v>81</v>
      </c>
      <c r="Z540" s="1012"/>
      <c r="AA540" s="970"/>
    </row>
    <row r="541" spans="1:27" ht="60">
      <c r="A541" s="863">
        <v>8063</v>
      </c>
      <c r="B541" s="864"/>
      <c r="C541" s="900" t="s">
        <v>1107</v>
      </c>
      <c r="D541" s="908">
        <v>25</v>
      </c>
      <c r="E541" s="834">
        <v>137000</v>
      </c>
      <c r="F541" s="835">
        <v>110</v>
      </c>
      <c r="G541" s="973">
        <v>450</v>
      </c>
      <c r="H541" s="910">
        <v>410</v>
      </c>
      <c r="I541" s="910">
        <v>530</v>
      </c>
      <c r="J541" s="911">
        <v>70</v>
      </c>
      <c r="K541" s="782" t="s">
        <v>24</v>
      </c>
      <c r="L541" s="868">
        <v>10</v>
      </c>
      <c r="M541" s="912">
        <v>1000</v>
      </c>
      <c r="N541" s="809">
        <v>0.1</v>
      </c>
      <c r="O541" s="870">
        <v>1.4</v>
      </c>
      <c r="P541" s="868">
        <v>94</v>
      </c>
      <c r="Q541" s="825"/>
      <c r="R541" s="826" t="s">
        <v>81</v>
      </c>
      <c r="S541" s="811">
        <v>564</v>
      </c>
      <c r="T541" s="840">
        <v>15460</v>
      </c>
      <c r="U541" s="829"/>
      <c r="V541" s="910">
        <v>191.79999999999998</v>
      </c>
      <c r="W541" s="836"/>
      <c r="X541" s="829"/>
      <c r="Y541" s="913">
        <v>191.79999999999998</v>
      </c>
      <c r="Z541" s="871">
        <v>113.4807142857143</v>
      </c>
      <c r="AA541" s="970">
        <v>453.92285714285714</v>
      </c>
    </row>
    <row r="542" spans="1:27" ht="60">
      <c r="A542" s="845">
        <v>8064</v>
      </c>
      <c r="B542" s="846"/>
      <c r="C542" s="885" t="s">
        <v>1108</v>
      </c>
      <c r="D542" s="902">
        <v>60</v>
      </c>
      <c r="E542" s="848">
        <v>95000</v>
      </c>
      <c r="F542" s="903">
        <v>150</v>
      </c>
      <c r="G542" s="972">
        <v>250</v>
      </c>
      <c r="H542" s="905">
        <v>220</v>
      </c>
      <c r="I542" s="905">
        <v>290</v>
      </c>
      <c r="J542" s="906">
        <v>80</v>
      </c>
      <c r="K542" s="853" t="s">
        <v>24</v>
      </c>
      <c r="L542" s="854">
        <v>10</v>
      </c>
      <c r="M542" s="914">
        <v>1400</v>
      </c>
      <c r="N542" s="856">
        <v>0.25</v>
      </c>
      <c r="O542" s="857">
        <v>1.6</v>
      </c>
      <c r="P542" s="854">
        <v>52</v>
      </c>
      <c r="Q542" s="839"/>
      <c r="R542" s="826" t="s">
        <v>81</v>
      </c>
      <c r="S542" s="858">
        <v>312</v>
      </c>
      <c r="T542" s="859">
        <v>9389.5</v>
      </c>
      <c r="U542" s="919"/>
      <c r="V542" s="905">
        <v>108.57142857142858</v>
      </c>
      <c r="W542" s="851"/>
      <c r="X542" s="919"/>
      <c r="Y542" s="907">
        <v>108.57142857142858</v>
      </c>
      <c r="Z542" s="861">
        <v>149.12051785714289</v>
      </c>
      <c r="AA542" s="894">
        <v>248.53419642857148</v>
      </c>
    </row>
    <row r="543" spans="1:27" ht="45">
      <c r="A543" s="863">
        <v>8065</v>
      </c>
      <c r="B543" s="864"/>
      <c r="C543" s="900" t="s">
        <v>1109</v>
      </c>
      <c r="D543" s="908">
        <v>70</v>
      </c>
      <c r="E543" s="834">
        <v>174000</v>
      </c>
      <c r="F543" s="835">
        <v>250</v>
      </c>
      <c r="G543" s="973">
        <v>350</v>
      </c>
      <c r="H543" s="910">
        <v>310</v>
      </c>
      <c r="I543" s="910">
        <v>430</v>
      </c>
      <c r="J543" s="911">
        <v>80</v>
      </c>
      <c r="K543" s="782" t="s">
        <v>24</v>
      </c>
      <c r="L543" s="868">
        <v>10</v>
      </c>
      <c r="M543" s="912">
        <v>1400</v>
      </c>
      <c r="N543" s="809">
        <v>0.25</v>
      </c>
      <c r="O543" s="870">
        <v>0.85</v>
      </c>
      <c r="P543" s="868">
        <v>118</v>
      </c>
      <c r="Q543" s="1135">
        <v>1</v>
      </c>
      <c r="R543" s="826">
        <v>2958</v>
      </c>
      <c r="S543" s="811">
        <v>708</v>
      </c>
      <c r="T543" s="840">
        <v>17251</v>
      </c>
      <c r="U543" s="919">
        <v>422</v>
      </c>
      <c r="V543" s="910">
        <v>105.64285714285714</v>
      </c>
      <c r="W543" s="836"/>
      <c r="X543" s="919">
        <v>28</v>
      </c>
      <c r="Y543" s="913">
        <v>105.64285714285714</v>
      </c>
      <c r="Z543" s="871">
        <v>247.38587500000006</v>
      </c>
      <c r="AA543" s="970">
        <v>353.40839285714293</v>
      </c>
    </row>
    <row r="544" spans="1:27" ht="105">
      <c r="A544" s="845">
        <v>8067</v>
      </c>
      <c r="B544" s="846"/>
      <c r="C544" s="885" t="s">
        <v>515</v>
      </c>
      <c r="D544" s="902">
        <v>80</v>
      </c>
      <c r="E544" s="848">
        <v>636000</v>
      </c>
      <c r="F544" s="903">
        <v>400</v>
      </c>
      <c r="G544" s="972">
        <v>500</v>
      </c>
      <c r="H544" s="905">
        <v>440</v>
      </c>
      <c r="I544" s="905">
        <v>620</v>
      </c>
      <c r="J544" s="906">
        <v>200</v>
      </c>
      <c r="K544" s="853">
        <v>40</v>
      </c>
      <c r="L544" s="854">
        <v>10</v>
      </c>
      <c r="M544" s="914">
        <v>5000</v>
      </c>
      <c r="N544" s="856">
        <v>0.25</v>
      </c>
      <c r="O544" s="857">
        <v>0.7</v>
      </c>
      <c r="P544" s="854">
        <v>237</v>
      </c>
      <c r="Q544" s="1135">
        <v>1</v>
      </c>
      <c r="R544" s="826">
        <v>6177</v>
      </c>
      <c r="S544" s="858">
        <v>1422</v>
      </c>
      <c r="T544" s="859">
        <v>62024</v>
      </c>
      <c r="U544" s="919">
        <v>686.5</v>
      </c>
      <c r="V544" s="905">
        <v>89.039999999999992</v>
      </c>
      <c r="W544" s="905">
        <v>58.432499999999997</v>
      </c>
      <c r="X544" s="919">
        <v>28</v>
      </c>
      <c r="Y544" s="907">
        <v>147.4725</v>
      </c>
      <c r="Z544" s="861">
        <v>402.6814</v>
      </c>
      <c r="AA544" s="894">
        <v>503.35175000000004</v>
      </c>
    </row>
    <row r="545" spans="1:27" ht="60">
      <c r="A545" s="863">
        <v>8069</v>
      </c>
      <c r="B545" s="864"/>
      <c r="C545" s="900" t="s">
        <v>1110</v>
      </c>
      <c r="D545" s="908">
        <v>12</v>
      </c>
      <c r="E545" s="834">
        <v>69000</v>
      </c>
      <c r="F545" s="835">
        <v>88</v>
      </c>
      <c r="G545" s="973">
        <v>730</v>
      </c>
      <c r="H545" s="910">
        <v>620</v>
      </c>
      <c r="I545" s="910">
        <v>920</v>
      </c>
      <c r="J545" s="911">
        <v>12</v>
      </c>
      <c r="K545" s="782" t="s">
        <v>24</v>
      </c>
      <c r="L545" s="868">
        <v>12</v>
      </c>
      <c r="M545" s="911">
        <v>300</v>
      </c>
      <c r="N545" s="809">
        <v>0.25</v>
      </c>
      <c r="O545" s="870">
        <v>0.65</v>
      </c>
      <c r="P545" s="868">
        <v>72</v>
      </c>
      <c r="Q545" s="1135">
        <v>1</v>
      </c>
      <c r="R545" s="826">
        <v>7656</v>
      </c>
      <c r="S545" s="811">
        <v>432</v>
      </c>
      <c r="T545" s="840">
        <v>6190</v>
      </c>
      <c r="U545" s="919">
        <v>703.41666666666663</v>
      </c>
      <c r="V545" s="910">
        <v>149.5</v>
      </c>
      <c r="W545" s="836"/>
      <c r="X545" s="919">
        <v>28</v>
      </c>
      <c r="Y545" s="913">
        <v>149.5</v>
      </c>
      <c r="Z545" s="871">
        <v>87.824000000000012</v>
      </c>
      <c r="AA545" s="970">
        <v>731.86666666666679</v>
      </c>
    </row>
    <row r="546" spans="1:27" ht="15">
      <c r="A546" s="804"/>
      <c r="B546" s="805"/>
      <c r="C546" s="804"/>
      <c r="D546" s="908"/>
      <c r="E546" s="834"/>
      <c r="F546" s="835"/>
      <c r="G546" s="968"/>
      <c r="H546" s="910"/>
      <c r="I546" s="910"/>
      <c r="J546" s="911"/>
      <c r="K546" s="807"/>
      <c r="L546" s="804"/>
      <c r="M546" s="911"/>
      <c r="N546" s="809" t="s">
        <v>81</v>
      </c>
      <c r="O546" s="870" t="s">
        <v>81</v>
      </c>
      <c r="P546" s="807"/>
      <c r="Q546" s="1135">
        <v>1</v>
      </c>
      <c r="R546" s="826">
        <v>10875</v>
      </c>
      <c r="S546" s="811"/>
      <c r="T546" s="840" t="s">
        <v>81</v>
      </c>
      <c r="U546" s="919">
        <v>977.83333333333337</v>
      </c>
      <c r="V546" s="910"/>
      <c r="W546" s="836"/>
      <c r="X546" s="919">
        <v>28</v>
      </c>
      <c r="Y546" s="842" t="s">
        <v>81</v>
      </c>
      <c r="Z546" s="871"/>
      <c r="AA546" s="970"/>
    </row>
    <row r="547" spans="1:27" ht="28.5">
      <c r="A547" s="814">
        <v>8080</v>
      </c>
      <c r="B547" s="815"/>
      <c r="C547" s="816" t="s">
        <v>517</v>
      </c>
      <c r="D547" s="817"/>
      <c r="E547" s="818"/>
      <c r="F547" s="819"/>
      <c r="G547" s="820"/>
      <c r="H547" s="821"/>
      <c r="I547" s="821"/>
      <c r="J547" s="822"/>
      <c r="K547" s="822"/>
      <c r="L547" s="817"/>
      <c r="M547" s="822"/>
      <c r="N547" s="823" t="s">
        <v>81</v>
      </c>
      <c r="O547" s="874" t="s">
        <v>81</v>
      </c>
      <c r="P547" s="817"/>
      <c r="Q547" s="1135">
        <v>1</v>
      </c>
      <c r="R547" s="826">
        <v>15573</v>
      </c>
      <c r="S547" s="827"/>
      <c r="T547" s="828" t="s">
        <v>81</v>
      </c>
      <c r="U547" s="919">
        <v>840.3</v>
      </c>
      <c r="V547" s="821"/>
      <c r="W547" s="821"/>
      <c r="X547" s="919">
        <v>28</v>
      </c>
      <c r="Y547" s="875" t="s">
        <v>81</v>
      </c>
      <c r="Z547" s="831"/>
      <c r="AA547" s="832"/>
    </row>
    <row r="548" spans="1:27" ht="15">
      <c r="A548" s="804"/>
      <c r="B548" s="805"/>
      <c r="C548" s="804"/>
      <c r="D548" s="908"/>
      <c r="E548" s="834"/>
      <c r="F548" s="835"/>
      <c r="G548" s="968"/>
      <c r="H548" s="910"/>
      <c r="I548" s="910"/>
      <c r="J548" s="911"/>
      <c r="K548" s="807"/>
      <c r="L548" s="804"/>
      <c r="M548" s="911"/>
      <c r="N548" s="809" t="s">
        <v>81</v>
      </c>
      <c r="O548" s="870" t="s">
        <v>81</v>
      </c>
      <c r="P548" s="807"/>
      <c r="Q548" s="1135"/>
      <c r="R548" s="826" t="s">
        <v>81</v>
      </c>
      <c r="S548" s="811"/>
      <c r="T548" s="840" t="s">
        <v>81</v>
      </c>
      <c r="U548" s="919"/>
      <c r="V548" s="910"/>
      <c r="W548" s="836"/>
      <c r="X548" s="919"/>
      <c r="Y548" s="842" t="s">
        <v>81</v>
      </c>
      <c r="Z548" s="871"/>
      <c r="AA548" s="970"/>
    </row>
    <row r="549" spans="1:27" ht="75">
      <c r="A549" s="1149">
        <v>8082</v>
      </c>
      <c r="B549" s="1150"/>
      <c r="C549" s="1150" t="s">
        <v>518</v>
      </c>
      <c r="D549" s="1151">
        <v>80</v>
      </c>
      <c r="E549" s="1152">
        <v>569000</v>
      </c>
      <c r="F549" s="1153">
        <v>260</v>
      </c>
      <c r="G549" s="1154">
        <v>3.3</v>
      </c>
      <c r="H549" s="1155"/>
      <c r="I549" s="1156">
        <v>320</v>
      </c>
      <c r="J549" s="1157">
        <v>400</v>
      </c>
      <c r="K549" s="1158">
        <v>35</v>
      </c>
      <c r="L549" s="1142">
        <v>12</v>
      </c>
      <c r="M549" s="1159">
        <v>5000</v>
      </c>
      <c r="N549" s="1160">
        <v>0</v>
      </c>
      <c r="O549" s="1141">
        <v>0.6</v>
      </c>
      <c r="P549" s="1142">
        <v>256</v>
      </c>
      <c r="Q549" s="825"/>
      <c r="R549" s="826" t="s">
        <v>81</v>
      </c>
      <c r="S549" s="1161">
        <v>1536</v>
      </c>
      <c r="T549" s="1162">
        <v>59125.666666666664</v>
      </c>
      <c r="U549" s="829"/>
      <c r="V549" s="1156">
        <v>68.28</v>
      </c>
      <c r="W549" s="1156">
        <v>24.696000000000002</v>
      </c>
      <c r="X549" s="829"/>
      <c r="Y549" s="1163">
        <v>92.975999999999999</v>
      </c>
      <c r="Z549" s="1164">
        <v>264.86918333333335</v>
      </c>
      <c r="AA549" s="1165">
        <v>3.3108647916666669</v>
      </c>
    </row>
    <row r="550" spans="1:27" ht="15">
      <c r="A550" s="804"/>
      <c r="B550" s="805"/>
      <c r="C550" s="804"/>
      <c r="D550" s="865"/>
      <c r="E550" s="834"/>
      <c r="F550" s="835"/>
      <c r="G550" s="807"/>
      <c r="H550" s="836"/>
      <c r="I550" s="836"/>
      <c r="J550" s="837"/>
      <c r="K550" s="807"/>
      <c r="L550" s="804"/>
      <c r="M550" s="869"/>
      <c r="N550" s="809" t="s">
        <v>81</v>
      </c>
      <c r="O550" s="870" t="s">
        <v>81</v>
      </c>
      <c r="P550" s="807"/>
      <c r="Q550" s="839"/>
      <c r="R550" s="826" t="s">
        <v>81</v>
      </c>
      <c r="S550" s="811"/>
      <c r="T550" s="840" t="s">
        <v>81</v>
      </c>
      <c r="U550" s="919"/>
      <c r="V550" s="836"/>
      <c r="W550" s="836"/>
      <c r="X550" s="919"/>
      <c r="Y550" s="842" t="s">
        <v>81</v>
      </c>
      <c r="Z550" s="871"/>
      <c r="AA550" s="922"/>
    </row>
    <row r="551" spans="1:27" ht="71.25">
      <c r="A551" s="943"/>
      <c r="B551" s="944"/>
      <c r="C551" s="945" t="s">
        <v>519</v>
      </c>
      <c r="D551" s="946"/>
      <c r="E551" s="947"/>
      <c r="F551" s="948"/>
      <c r="G551" s="949"/>
      <c r="H551" s="950"/>
      <c r="I551" s="950"/>
      <c r="J551" s="951"/>
      <c r="K551" s="952"/>
      <c r="L551" s="953"/>
      <c r="M551" s="951"/>
      <c r="N551" s="954" t="s">
        <v>81</v>
      </c>
      <c r="O551" s="955" t="s">
        <v>81</v>
      </c>
      <c r="P551" s="953"/>
      <c r="Q551" s="839"/>
      <c r="R551" s="826">
        <v>16.89</v>
      </c>
      <c r="S551" s="956"/>
      <c r="T551" s="957" t="s">
        <v>81</v>
      </c>
      <c r="U551" s="1166">
        <v>16.89</v>
      </c>
      <c r="V551" s="950"/>
      <c r="W551" s="950"/>
      <c r="X551" s="1005"/>
      <c r="Y551" s="958" t="s">
        <v>81</v>
      </c>
      <c r="Z551" s="959"/>
      <c r="AA551" s="1117"/>
    </row>
    <row r="552" spans="1:27" ht="15">
      <c r="A552" s="804"/>
      <c r="B552" s="805"/>
      <c r="C552" s="804"/>
      <c r="D552" s="908"/>
      <c r="E552" s="834"/>
      <c r="F552" s="835"/>
      <c r="G552" s="968"/>
      <c r="H552" s="910"/>
      <c r="I552" s="910"/>
      <c r="J552" s="911"/>
      <c r="K552" s="807"/>
      <c r="L552" s="804"/>
      <c r="M552" s="911"/>
      <c r="N552" s="809" t="s">
        <v>81</v>
      </c>
      <c r="O552" s="870" t="s">
        <v>81</v>
      </c>
      <c r="P552" s="807"/>
      <c r="Q552" s="839">
        <v>0.02</v>
      </c>
      <c r="R552" s="826">
        <v>818.16</v>
      </c>
      <c r="S552" s="811"/>
      <c r="T552" s="840" t="s">
        <v>81</v>
      </c>
      <c r="U552" s="1005">
        <v>2.2624</v>
      </c>
      <c r="V552" s="910"/>
      <c r="W552" s="836"/>
      <c r="X552" s="1005">
        <v>0.56000000000000005</v>
      </c>
      <c r="Y552" s="842" t="s">
        <v>81</v>
      </c>
      <c r="Z552" s="871"/>
      <c r="AA552" s="970"/>
    </row>
    <row r="553" spans="1:27" ht="15">
      <c r="A553" s="814">
        <v>9000</v>
      </c>
      <c r="B553" s="815"/>
      <c r="C553" s="887" t="s">
        <v>520</v>
      </c>
      <c r="D553" s="888"/>
      <c r="E553" s="818"/>
      <c r="F553" s="819"/>
      <c r="G553" s="820"/>
      <c r="H553" s="821"/>
      <c r="I553" s="821"/>
      <c r="J553" s="822"/>
      <c r="K553" s="822"/>
      <c r="L553" s="817"/>
      <c r="M553" s="822"/>
      <c r="N553" s="823" t="s">
        <v>81</v>
      </c>
      <c r="O553" s="874" t="s">
        <v>81</v>
      </c>
      <c r="P553" s="817"/>
      <c r="Q553" s="839">
        <v>0.02</v>
      </c>
      <c r="R553" s="826">
        <v>1022.7</v>
      </c>
      <c r="S553" s="827"/>
      <c r="T553" s="828" t="s">
        <v>81</v>
      </c>
      <c r="U553" s="1005">
        <v>2.9067500000000002</v>
      </c>
      <c r="V553" s="821"/>
      <c r="W553" s="821"/>
      <c r="X553" s="1005">
        <v>0.56000000000000005</v>
      </c>
      <c r="Y553" s="875" t="s">
        <v>81</v>
      </c>
      <c r="Z553" s="831"/>
      <c r="AA553" s="832"/>
    </row>
    <row r="554" spans="1:27" ht="15">
      <c r="A554" s="804"/>
      <c r="B554" s="805"/>
      <c r="C554" s="804"/>
      <c r="D554" s="908"/>
      <c r="E554" s="834"/>
      <c r="F554" s="835"/>
      <c r="G554" s="968"/>
      <c r="H554" s="910"/>
      <c r="I554" s="910"/>
      <c r="J554" s="911"/>
      <c r="K554" s="807"/>
      <c r="L554" s="804"/>
      <c r="M554" s="911"/>
      <c r="N554" s="809" t="s">
        <v>81</v>
      </c>
      <c r="O554" s="870" t="s">
        <v>81</v>
      </c>
      <c r="P554" s="807"/>
      <c r="Q554" s="839">
        <v>3.3300000000000003E-2</v>
      </c>
      <c r="R554" s="826">
        <v>1948</v>
      </c>
      <c r="S554" s="811"/>
      <c r="T554" s="840" t="s">
        <v>81</v>
      </c>
      <c r="U554" s="1005">
        <v>5.4424999999999999</v>
      </c>
      <c r="V554" s="910"/>
      <c r="W554" s="836"/>
      <c r="X554" s="1005">
        <v>0.93240000000000012</v>
      </c>
      <c r="Y554" s="842" t="s">
        <v>81</v>
      </c>
      <c r="Z554" s="871"/>
      <c r="AA554" s="970"/>
    </row>
    <row r="555" spans="1:27" ht="45">
      <c r="A555" s="845">
        <v>9001</v>
      </c>
      <c r="B555" s="846"/>
      <c r="C555" s="846" t="s">
        <v>521</v>
      </c>
      <c r="D555" s="902">
        <v>137</v>
      </c>
      <c r="E555" s="848">
        <v>7100</v>
      </c>
      <c r="F555" s="903">
        <v>70</v>
      </c>
      <c r="G555" s="972">
        <v>51</v>
      </c>
      <c r="H555" s="905">
        <v>45</v>
      </c>
      <c r="I555" s="905">
        <v>60</v>
      </c>
      <c r="J555" s="906">
        <v>30</v>
      </c>
      <c r="K555" s="853" t="s">
        <v>24</v>
      </c>
      <c r="L555" s="854">
        <v>10</v>
      </c>
      <c r="M555" s="906">
        <v>800</v>
      </c>
      <c r="N555" s="856">
        <v>0.25</v>
      </c>
      <c r="O555" s="857">
        <v>2.35</v>
      </c>
      <c r="P555" s="854">
        <v>14</v>
      </c>
      <c r="Q555" s="839">
        <v>2.5000000000000001E-2</v>
      </c>
      <c r="R555" s="826">
        <v>448.04</v>
      </c>
      <c r="S555" s="858">
        <v>84</v>
      </c>
      <c r="T555" s="859">
        <v>754.95</v>
      </c>
      <c r="U555" s="1005">
        <v>1.3531</v>
      </c>
      <c r="V555" s="905">
        <v>20.856249999999999</v>
      </c>
      <c r="W555" s="851"/>
      <c r="X555" s="1005">
        <v>0.70000000000000007</v>
      </c>
      <c r="Y555" s="907">
        <v>20.856249999999999</v>
      </c>
      <c r="Z555" s="861">
        <v>69.35402375000001</v>
      </c>
      <c r="AA555" s="894">
        <v>50.623375000000003</v>
      </c>
    </row>
    <row r="556" spans="1:27" ht="30">
      <c r="A556" s="863">
        <v>9002</v>
      </c>
      <c r="B556" s="864"/>
      <c r="C556" s="864" t="s">
        <v>522</v>
      </c>
      <c r="D556" s="908">
        <v>137</v>
      </c>
      <c r="E556" s="834">
        <v>12500</v>
      </c>
      <c r="F556" s="835">
        <v>44</v>
      </c>
      <c r="G556" s="973">
        <v>32</v>
      </c>
      <c r="H556" s="910">
        <v>28</v>
      </c>
      <c r="I556" s="910">
        <v>40</v>
      </c>
      <c r="J556" s="911">
        <v>70</v>
      </c>
      <c r="K556" s="782" t="s">
        <v>24</v>
      </c>
      <c r="L556" s="868">
        <v>10</v>
      </c>
      <c r="M556" s="911">
        <v>1000</v>
      </c>
      <c r="N556" s="809">
        <v>0.1</v>
      </c>
      <c r="O556" s="870">
        <v>0.7</v>
      </c>
      <c r="P556" s="868">
        <v>13</v>
      </c>
      <c r="Q556" s="839">
        <v>0.02</v>
      </c>
      <c r="R556" s="826">
        <v>809.1</v>
      </c>
      <c r="S556" s="811">
        <v>78</v>
      </c>
      <c r="T556" s="840">
        <v>1428</v>
      </c>
      <c r="U556" s="1005">
        <v>3.0390000000000001</v>
      </c>
      <c r="V556" s="910">
        <v>8.75</v>
      </c>
      <c r="W556" s="836"/>
      <c r="X556" s="1005">
        <v>0.56000000000000005</v>
      </c>
      <c r="Y556" s="913">
        <v>8.75</v>
      </c>
      <c r="Z556" s="871">
        <v>43.929049999999997</v>
      </c>
      <c r="AA556" s="970">
        <v>32.064999999999998</v>
      </c>
    </row>
    <row r="557" spans="1:27" ht="15">
      <c r="A557" s="845">
        <v>9003</v>
      </c>
      <c r="B557" s="846"/>
      <c r="C557" s="846" t="s">
        <v>523</v>
      </c>
      <c r="D557" s="902">
        <v>130</v>
      </c>
      <c r="E557" s="848">
        <v>8800</v>
      </c>
      <c r="F557" s="903">
        <v>26</v>
      </c>
      <c r="G557" s="972">
        <v>20</v>
      </c>
      <c r="H557" s="905">
        <v>17</v>
      </c>
      <c r="I557" s="905">
        <v>24</v>
      </c>
      <c r="J557" s="906">
        <v>70</v>
      </c>
      <c r="K557" s="853" t="s">
        <v>24</v>
      </c>
      <c r="L557" s="854">
        <v>12</v>
      </c>
      <c r="M557" s="906">
        <v>1500</v>
      </c>
      <c r="N557" s="856">
        <v>0.25</v>
      </c>
      <c r="O557" s="857">
        <v>1.05</v>
      </c>
      <c r="P557" s="854">
        <v>15</v>
      </c>
      <c r="Q557" s="839"/>
      <c r="R557" s="826" t="s">
        <v>81</v>
      </c>
      <c r="S557" s="858">
        <v>90</v>
      </c>
      <c r="T557" s="859">
        <v>811.6</v>
      </c>
      <c r="U557" s="1005"/>
      <c r="V557" s="905">
        <v>6.16</v>
      </c>
      <c r="W557" s="851"/>
      <c r="X557" s="1005"/>
      <c r="Y557" s="907">
        <v>6.16</v>
      </c>
      <c r="Z557" s="861">
        <v>25.388628571428576</v>
      </c>
      <c r="AA557" s="894">
        <v>19.529714285714288</v>
      </c>
    </row>
    <row r="558" spans="1:27" ht="15">
      <c r="A558" s="804"/>
      <c r="B558" s="805"/>
      <c r="C558" s="804"/>
      <c r="D558" s="908"/>
      <c r="E558" s="834"/>
      <c r="F558" s="835"/>
      <c r="G558" s="968"/>
      <c r="H558" s="910"/>
      <c r="I558" s="910"/>
      <c r="J558" s="911"/>
      <c r="K558" s="807"/>
      <c r="L558" s="804"/>
      <c r="M558" s="911"/>
      <c r="N558" s="809" t="s">
        <v>81</v>
      </c>
      <c r="O558" s="870" t="s">
        <v>81</v>
      </c>
      <c r="P558" s="807"/>
      <c r="Q558" s="825"/>
      <c r="R558" s="826" t="s">
        <v>81</v>
      </c>
      <c r="S558" s="811"/>
      <c r="T558" s="840" t="s">
        <v>81</v>
      </c>
      <c r="U558" s="829"/>
      <c r="V558" s="910"/>
      <c r="W558" s="836"/>
      <c r="X558" s="829"/>
      <c r="Y558" s="913" t="s">
        <v>81</v>
      </c>
      <c r="Z558" s="871"/>
      <c r="AA558" s="970"/>
    </row>
    <row r="559" spans="1:27" ht="71.25">
      <c r="A559" s="814">
        <v>9010</v>
      </c>
      <c r="B559" s="815"/>
      <c r="C559" s="1167" t="s">
        <v>524</v>
      </c>
      <c r="D559" s="818"/>
      <c r="E559" s="818"/>
      <c r="F559" s="819"/>
      <c r="G559" s="820"/>
      <c r="H559" s="821"/>
      <c r="I559" s="821"/>
      <c r="J559" s="822"/>
      <c r="K559" s="822"/>
      <c r="L559" s="817"/>
      <c r="M559" s="822"/>
      <c r="N559" s="823" t="s">
        <v>81</v>
      </c>
      <c r="O559" s="874" t="s">
        <v>81</v>
      </c>
      <c r="P559" s="817"/>
      <c r="Q559" s="1135"/>
      <c r="R559" s="826" t="s">
        <v>81</v>
      </c>
      <c r="S559" s="827"/>
      <c r="T559" s="828" t="s">
        <v>81</v>
      </c>
      <c r="U559" s="1168"/>
      <c r="V559" s="821"/>
      <c r="W559" s="821"/>
      <c r="X559" s="919"/>
      <c r="Y559" s="1042" t="s">
        <v>81</v>
      </c>
      <c r="Z559" s="831"/>
      <c r="AA559" s="832"/>
    </row>
    <row r="560" spans="1:27" ht="15">
      <c r="A560" s="804"/>
      <c r="B560" s="805"/>
      <c r="C560" s="804"/>
      <c r="D560" s="908"/>
      <c r="E560" s="834"/>
      <c r="F560" s="835"/>
      <c r="G560" s="968"/>
      <c r="H560" s="910"/>
      <c r="I560" s="910"/>
      <c r="J560" s="911"/>
      <c r="K560" s="807"/>
      <c r="L560" s="804"/>
      <c r="M560" s="1169"/>
      <c r="N560" s="809" t="s">
        <v>81</v>
      </c>
      <c r="O560" s="870" t="s">
        <v>81</v>
      </c>
      <c r="P560" s="807"/>
      <c r="Q560" s="839">
        <v>0.25</v>
      </c>
      <c r="R560" s="826">
        <v>1378.25</v>
      </c>
      <c r="S560" s="811"/>
      <c r="T560" s="840" t="s">
        <v>81</v>
      </c>
      <c r="U560" s="1168">
        <v>308.20833333333331</v>
      </c>
      <c r="V560" s="910"/>
      <c r="W560" s="836"/>
      <c r="X560" s="919">
        <v>7</v>
      </c>
      <c r="Y560" s="913" t="s">
        <v>81</v>
      </c>
      <c r="Z560" s="871"/>
      <c r="AA560" s="970"/>
    </row>
    <row r="561" spans="1:27" ht="45">
      <c r="A561" s="863">
        <v>9011</v>
      </c>
      <c r="B561" s="864"/>
      <c r="C561" s="864" t="s">
        <v>525</v>
      </c>
      <c r="D561" s="908">
        <v>137</v>
      </c>
      <c r="E561" s="834">
        <v>6800</v>
      </c>
      <c r="F561" s="835">
        <v>48</v>
      </c>
      <c r="G561" s="973">
        <v>35</v>
      </c>
      <c r="H561" s="910">
        <v>32</v>
      </c>
      <c r="I561" s="910">
        <v>40</v>
      </c>
      <c r="J561" s="911">
        <v>50</v>
      </c>
      <c r="K561" s="782" t="s">
        <v>24</v>
      </c>
      <c r="L561" s="868">
        <v>10</v>
      </c>
      <c r="M561" s="912">
        <v>1200</v>
      </c>
      <c r="N561" s="809">
        <v>0.25</v>
      </c>
      <c r="O561" s="870">
        <v>3.15</v>
      </c>
      <c r="P561" s="868">
        <v>9</v>
      </c>
      <c r="Q561" s="839">
        <v>0.25</v>
      </c>
      <c r="R561" s="826">
        <v>3501.5</v>
      </c>
      <c r="S561" s="811">
        <v>54</v>
      </c>
      <c r="T561" s="840">
        <v>696.6</v>
      </c>
      <c r="U561" s="1168">
        <v>335.79166666666669</v>
      </c>
      <c r="V561" s="910">
        <v>17.850000000000001</v>
      </c>
      <c r="W561" s="836"/>
      <c r="X561" s="919">
        <v>7</v>
      </c>
      <c r="Y561" s="913">
        <v>17.850000000000001</v>
      </c>
      <c r="Z561" s="871">
        <v>47.895474000000014</v>
      </c>
      <c r="AA561" s="970">
        <v>34.960200000000007</v>
      </c>
    </row>
    <row r="562" spans="1:27" ht="60">
      <c r="A562" s="845">
        <v>9012</v>
      </c>
      <c r="B562" s="846"/>
      <c r="C562" s="846" t="s">
        <v>526</v>
      </c>
      <c r="D562" s="902">
        <v>180</v>
      </c>
      <c r="E562" s="848">
        <v>11500</v>
      </c>
      <c r="F562" s="903">
        <v>50</v>
      </c>
      <c r="G562" s="972">
        <v>28</v>
      </c>
      <c r="H562" s="905">
        <v>25</v>
      </c>
      <c r="I562" s="905">
        <v>33</v>
      </c>
      <c r="J562" s="906">
        <v>80</v>
      </c>
      <c r="K562" s="853" t="s">
        <v>24</v>
      </c>
      <c r="L562" s="854">
        <v>10</v>
      </c>
      <c r="M562" s="914">
        <v>2000</v>
      </c>
      <c r="N562" s="856">
        <v>0.25</v>
      </c>
      <c r="O562" s="857">
        <v>1.85</v>
      </c>
      <c r="P562" s="854">
        <v>14</v>
      </c>
      <c r="Q562" s="839"/>
      <c r="R562" s="826" t="s">
        <v>81</v>
      </c>
      <c r="S562" s="858">
        <v>84</v>
      </c>
      <c r="T562" s="859">
        <v>1170.75</v>
      </c>
      <c r="U562" s="1168"/>
      <c r="V562" s="905">
        <v>10.637500000000001</v>
      </c>
      <c r="W562" s="851"/>
      <c r="X562" s="919"/>
      <c r="Y562" s="907">
        <v>10.637500000000001</v>
      </c>
      <c r="Z562" s="861">
        <v>50.038312500000011</v>
      </c>
      <c r="AA562" s="894">
        <v>27.799062500000005</v>
      </c>
    </row>
    <row r="563" spans="1:27" ht="45">
      <c r="A563" s="863">
        <v>9013</v>
      </c>
      <c r="B563" s="864"/>
      <c r="C563" s="864" t="s">
        <v>527</v>
      </c>
      <c r="D563" s="908">
        <v>200</v>
      </c>
      <c r="E563" s="834">
        <v>16000</v>
      </c>
      <c r="F563" s="835">
        <v>60</v>
      </c>
      <c r="G563" s="973">
        <v>30</v>
      </c>
      <c r="H563" s="910">
        <v>26</v>
      </c>
      <c r="I563" s="910">
        <v>37</v>
      </c>
      <c r="J563" s="911">
        <v>100</v>
      </c>
      <c r="K563" s="782" t="s">
        <v>24</v>
      </c>
      <c r="L563" s="868">
        <v>10</v>
      </c>
      <c r="M563" s="912">
        <v>1200</v>
      </c>
      <c r="N563" s="809">
        <v>0.1</v>
      </c>
      <c r="O563" s="870">
        <v>0.7</v>
      </c>
      <c r="P563" s="868">
        <v>17</v>
      </c>
      <c r="Q563" s="825"/>
      <c r="R563" s="826" t="s">
        <v>81</v>
      </c>
      <c r="S563" s="811">
        <v>102</v>
      </c>
      <c r="T563" s="840">
        <v>1830</v>
      </c>
      <c r="U563" s="829"/>
      <c r="V563" s="910">
        <v>9.3333333333333339</v>
      </c>
      <c r="W563" s="836"/>
      <c r="X563" s="829"/>
      <c r="Y563" s="913">
        <v>9.3333333333333339</v>
      </c>
      <c r="Z563" s="871">
        <v>60.793333333333337</v>
      </c>
      <c r="AA563" s="970">
        <v>30.396666666666668</v>
      </c>
    </row>
    <row r="564" spans="1:27" ht="30">
      <c r="A564" s="845">
        <v>9014</v>
      </c>
      <c r="B564" s="846"/>
      <c r="C564" s="846" t="s">
        <v>528</v>
      </c>
      <c r="D564" s="902">
        <v>130</v>
      </c>
      <c r="E564" s="848">
        <v>9400</v>
      </c>
      <c r="F564" s="903">
        <v>38</v>
      </c>
      <c r="G564" s="972">
        <v>29</v>
      </c>
      <c r="H564" s="905">
        <v>25</v>
      </c>
      <c r="I564" s="905">
        <v>36</v>
      </c>
      <c r="J564" s="906">
        <v>60</v>
      </c>
      <c r="K564" s="853" t="s">
        <v>24</v>
      </c>
      <c r="L564" s="854">
        <v>10</v>
      </c>
      <c r="M564" s="906">
        <v>800</v>
      </c>
      <c r="N564" s="856">
        <v>0.1</v>
      </c>
      <c r="O564" s="857">
        <v>0.65</v>
      </c>
      <c r="P564" s="854">
        <v>21</v>
      </c>
      <c r="Q564" s="839"/>
      <c r="R564" s="826" t="s">
        <v>81</v>
      </c>
      <c r="S564" s="858">
        <v>126</v>
      </c>
      <c r="T564" s="859">
        <v>1141.1999999999998</v>
      </c>
      <c r="U564" s="919"/>
      <c r="V564" s="905">
        <v>7.6375000000000002</v>
      </c>
      <c r="W564" s="851"/>
      <c r="X564" s="919"/>
      <c r="Y564" s="907">
        <v>7.6375000000000002</v>
      </c>
      <c r="Z564" s="861">
        <v>38.120224999999998</v>
      </c>
      <c r="AA564" s="894">
        <v>29.323249999999998</v>
      </c>
    </row>
    <row r="565" spans="1:27" ht="30">
      <c r="A565" s="863">
        <v>9015</v>
      </c>
      <c r="B565" s="864"/>
      <c r="C565" s="864" t="s">
        <v>529</v>
      </c>
      <c r="D565" s="908">
        <v>172</v>
      </c>
      <c r="E565" s="834">
        <v>13000</v>
      </c>
      <c r="F565" s="835">
        <v>48</v>
      </c>
      <c r="G565" s="973">
        <v>28</v>
      </c>
      <c r="H565" s="910">
        <v>24</v>
      </c>
      <c r="I565" s="910">
        <v>35</v>
      </c>
      <c r="J565" s="911">
        <v>85</v>
      </c>
      <c r="K565" s="782" t="s">
        <v>24</v>
      </c>
      <c r="L565" s="868">
        <v>10</v>
      </c>
      <c r="M565" s="912">
        <v>1200</v>
      </c>
      <c r="N565" s="809">
        <v>0.1</v>
      </c>
      <c r="O565" s="870">
        <v>0.65</v>
      </c>
      <c r="P565" s="868">
        <v>26</v>
      </c>
      <c r="Q565" s="839">
        <v>1.5</v>
      </c>
      <c r="R565" s="826">
        <v>5941.4</v>
      </c>
      <c r="S565" s="811">
        <v>156</v>
      </c>
      <c r="T565" s="840">
        <v>1560</v>
      </c>
      <c r="U565" s="919">
        <v>223.41333333333333</v>
      </c>
      <c r="V565" s="910">
        <v>7.041666666666667</v>
      </c>
      <c r="W565" s="836"/>
      <c r="X565" s="919">
        <v>42</v>
      </c>
      <c r="Y565" s="913">
        <v>7.041666666666667</v>
      </c>
      <c r="Z565" s="871">
        <v>48.046598039215695</v>
      </c>
      <c r="AA565" s="970">
        <v>27.934068627450984</v>
      </c>
    </row>
    <row r="566" spans="1:27" ht="60">
      <c r="A566" s="845">
        <v>9016</v>
      </c>
      <c r="B566" s="846"/>
      <c r="C566" s="846" t="s">
        <v>530</v>
      </c>
      <c r="D566" s="902">
        <v>603</v>
      </c>
      <c r="E566" s="848">
        <v>63000</v>
      </c>
      <c r="F566" s="903">
        <v>217</v>
      </c>
      <c r="G566" s="972">
        <v>36</v>
      </c>
      <c r="H566" s="905">
        <v>30</v>
      </c>
      <c r="I566" s="905">
        <v>45</v>
      </c>
      <c r="J566" s="906">
        <v>300</v>
      </c>
      <c r="K566" s="853" t="s">
        <v>24</v>
      </c>
      <c r="L566" s="854">
        <v>10</v>
      </c>
      <c r="M566" s="914">
        <v>4000</v>
      </c>
      <c r="N566" s="856">
        <v>0.1</v>
      </c>
      <c r="O566" s="857">
        <v>0.45</v>
      </c>
      <c r="P566" s="854">
        <v>141</v>
      </c>
      <c r="Q566" s="839">
        <v>1</v>
      </c>
      <c r="R566" s="826">
        <v>15736</v>
      </c>
      <c r="S566" s="858">
        <v>846</v>
      </c>
      <c r="T566" s="859">
        <v>7650</v>
      </c>
      <c r="U566" s="919">
        <v>239.62857142857143</v>
      </c>
      <c r="V566" s="905">
        <v>7.0875000000000004</v>
      </c>
      <c r="W566" s="851"/>
      <c r="X566" s="919">
        <v>28</v>
      </c>
      <c r="Y566" s="907">
        <v>7.0875000000000004</v>
      </c>
      <c r="Z566" s="861">
        <v>216.15288750000002</v>
      </c>
      <c r="AA566" s="894">
        <v>35.846250000000005</v>
      </c>
    </row>
    <row r="567" spans="1:27" ht="60">
      <c r="A567" s="863">
        <v>9026</v>
      </c>
      <c r="B567" s="864"/>
      <c r="C567" s="864" t="s">
        <v>531</v>
      </c>
      <c r="D567" s="908">
        <v>200</v>
      </c>
      <c r="E567" s="834">
        <v>24000</v>
      </c>
      <c r="F567" s="835">
        <v>86</v>
      </c>
      <c r="G567" s="973">
        <v>43</v>
      </c>
      <c r="H567" s="910">
        <v>37</v>
      </c>
      <c r="I567" s="910">
        <v>53</v>
      </c>
      <c r="J567" s="911">
        <v>100</v>
      </c>
      <c r="K567" s="782" t="s">
        <v>24</v>
      </c>
      <c r="L567" s="868">
        <v>10</v>
      </c>
      <c r="M567" s="912">
        <v>1200</v>
      </c>
      <c r="N567" s="809">
        <v>0.1</v>
      </c>
      <c r="O567" s="870">
        <v>0.6</v>
      </c>
      <c r="P567" s="868">
        <v>17</v>
      </c>
      <c r="Q567" s="839">
        <v>0.33300000000000002</v>
      </c>
      <c r="R567" s="826">
        <v>10003.6</v>
      </c>
      <c r="S567" s="811">
        <v>102</v>
      </c>
      <c r="T567" s="840">
        <v>2694</v>
      </c>
      <c r="U567" s="919">
        <v>133.07</v>
      </c>
      <c r="V567" s="910">
        <v>12</v>
      </c>
      <c r="W567" s="836"/>
      <c r="X567" s="919">
        <v>9.3239999999999998</v>
      </c>
      <c r="Y567" s="913">
        <v>12</v>
      </c>
      <c r="Z567" s="871">
        <v>85.668000000000006</v>
      </c>
      <c r="AA567" s="970">
        <v>42.834000000000003</v>
      </c>
    </row>
    <row r="568" spans="1:27" ht="60">
      <c r="A568" s="886">
        <v>9017</v>
      </c>
      <c r="B568" s="976"/>
      <c r="C568" s="976" t="s">
        <v>532</v>
      </c>
      <c r="D568" s="977">
        <v>130</v>
      </c>
      <c r="E568" s="978">
        <v>12500</v>
      </c>
      <c r="F568" s="1170">
        <v>49</v>
      </c>
      <c r="G568" s="1171">
        <v>38</v>
      </c>
      <c r="H568" s="1124">
        <v>33</v>
      </c>
      <c r="I568" s="1124">
        <v>47</v>
      </c>
      <c r="J568" s="1172">
        <v>60</v>
      </c>
      <c r="K568" s="983" t="s">
        <v>24</v>
      </c>
      <c r="L568" s="984">
        <v>10</v>
      </c>
      <c r="M568" s="1172">
        <v>800</v>
      </c>
      <c r="N568" s="986">
        <v>0.1</v>
      </c>
      <c r="O568" s="857">
        <v>0.65</v>
      </c>
      <c r="P568" s="984">
        <v>22</v>
      </c>
      <c r="Q568" s="839">
        <v>0.33300000000000002</v>
      </c>
      <c r="R568" s="826">
        <v>18883.2</v>
      </c>
      <c r="S568" s="1125">
        <v>132</v>
      </c>
      <c r="T568" s="988">
        <v>1482</v>
      </c>
      <c r="U568" s="919">
        <v>251.815</v>
      </c>
      <c r="V568" s="1124">
        <v>10.15625</v>
      </c>
      <c r="W568" s="981"/>
      <c r="X568" s="919">
        <v>9.3239999999999998</v>
      </c>
      <c r="Y568" s="907">
        <v>10.15625</v>
      </c>
      <c r="Z568" s="861">
        <v>49.844437500000012</v>
      </c>
      <c r="AA568" s="894">
        <v>38.341875000000009</v>
      </c>
    </row>
    <row r="569" spans="1:27" ht="75">
      <c r="A569" s="863">
        <v>9018</v>
      </c>
      <c r="B569" s="864"/>
      <c r="C569" s="864" t="s">
        <v>533</v>
      </c>
      <c r="D569" s="908">
        <v>172</v>
      </c>
      <c r="E569" s="834">
        <v>18000</v>
      </c>
      <c r="F569" s="835">
        <v>67</v>
      </c>
      <c r="G569" s="973">
        <v>39</v>
      </c>
      <c r="H569" s="910">
        <v>34</v>
      </c>
      <c r="I569" s="910">
        <v>48</v>
      </c>
      <c r="J569" s="911">
        <v>90</v>
      </c>
      <c r="K569" s="782" t="s">
        <v>24</v>
      </c>
      <c r="L569" s="868">
        <v>10</v>
      </c>
      <c r="M569" s="912">
        <v>1200</v>
      </c>
      <c r="N569" s="809">
        <v>0.1</v>
      </c>
      <c r="O569" s="870">
        <v>0.75</v>
      </c>
      <c r="P569" s="868">
        <v>43</v>
      </c>
      <c r="Q569" s="839">
        <v>0.5</v>
      </c>
      <c r="R569" s="826">
        <v>71261.600000000006</v>
      </c>
      <c r="S569" s="811">
        <v>258</v>
      </c>
      <c r="T569" s="840">
        <v>2202</v>
      </c>
      <c r="U569" s="919">
        <v>373.44300000000004</v>
      </c>
      <c r="V569" s="910">
        <v>11.25</v>
      </c>
      <c r="W569" s="836"/>
      <c r="X569" s="919">
        <v>14</v>
      </c>
      <c r="Y569" s="913">
        <v>11.25</v>
      </c>
      <c r="Z569" s="871">
        <v>67.575933333333353</v>
      </c>
      <c r="AA569" s="970">
        <v>39.288333333333341</v>
      </c>
    </row>
    <row r="570" spans="1:27" ht="45">
      <c r="A570" s="886">
        <v>9019</v>
      </c>
      <c r="B570" s="976"/>
      <c r="C570" s="976" t="s">
        <v>534</v>
      </c>
      <c r="D570" s="977">
        <v>201</v>
      </c>
      <c r="E570" s="978">
        <v>35000</v>
      </c>
      <c r="F570" s="1170">
        <v>113</v>
      </c>
      <c r="G570" s="1171">
        <v>56</v>
      </c>
      <c r="H570" s="1124">
        <v>47</v>
      </c>
      <c r="I570" s="1124">
        <v>71</v>
      </c>
      <c r="J570" s="1172">
        <v>100</v>
      </c>
      <c r="K570" s="983" t="s">
        <v>24</v>
      </c>
      <c r="L570" s="984">
        <v>10</v>
      </c>
      <c r="M570" s="1173">
        <v>1500</v>
      </c>
      <c r="N570" s="986">
        <v>0.1</v>
      </c>
      <c r="O570" s="857">
        <v>0.45</v>
      </c>
      <c r="P570" s="984">
        <v>46</v>
      </c>
      <c r="Q570" s="839">
        <v>0.5</v>
      </c>
      <c r="R570" s="826">
        <v>6818</v>
      </c>
      <c r="S570" s="1125">
        <v>276</v>
      </c>
      <c r="T570" s="988">
        <v>4056</v>
      </c>
      <c r="U570" s="919">
        <v>630.16666666666663</v>
      </c>
      <c r="V570" s="1124">
        <v>10.5</v>
      </c>
      <c r="W570" s="981"/>
      <c r="X570" s="919">
        <v>14</v>
      </c>
      <c r="Y570" s="907">
        <v>10.5</v>
      </c>
      <c r="Z570" s="861">
        <v>112.89366</v>
      </c>
      <c r="AA570" s="894">
        <v>56.166000000000004</v>
      </c>
    </row>
    <row r="571" spans="1:27" ht="75">
      <c r="A571" s="863">
        <v>9020</v>
      </c>
      <c r="B571" s="864"/>
      <c r="C571" s="864" t="s">
        <v>535</v>
      </c>
      <c r="D571" s="908">
        <v>380</v>
      </c>
      <c r="E571" s="834">
        <v>44000</v>
      </c>
      <c r="F571" s="835">
        <v>160</v>
      </c>
      <c r="G571" s="973">
        <v>42</v>
      </c>
      <c r="H571" s="910">
        <v>35</v>
      </c>
      <c r="I571" s="910">
        <v>52</v>
      </c>
      <c r="J571" s="911">
        <v>180</v>
      </c>
      <c r="K571" s="782" t="s">
        <v>24</v>
      </c>
      <c r="L571" s="868">
        <v>10</v>
      </c>
      <c r="M571" s="912">
        <v>2800</v>
      </c>
      <c r="N571" s="809">
        <v>0.1</v>
      </c>
      <c r="O571" s="870">
        <v>0.6</v>
      </c>
      <c r="P571" s="868">
        <v>62</v>
      </c>
      <c r="Q571" s="839"/>
      <c r="R571" s="826" t="s">
        <v>81</v>
      </c>
      <c r="S571" s="811">
        <v>372</v>
      </c>
      <c r="T571" s="840">
        <v>5124</v>
      </c>
      <c r="U571" s="919"/>
      <c r="V571" s="910">
        <v>9.428571428571427</v>
      </c>
      <c r="W571" s="836"/>
      <c r="X571" s="919"/>
      <c r="Y571" s="913">
        <v>9.428571428571427</v>
      </c>
      <c r="Z571" s="871">
        <v>158.40209523809526</v>
      </c>
      <c r="AA571" s="970">
        <v>41.684761904761906</v>
      </c>
    </row>
    <row r="572" spans="1:27" ht="75">
      <c r="A572" s="886">
        <v>9021</v>
      </c>
      <c r="B572" s="976"/>
      <c r="C572" s="976" t="s">
        <v>536</v>
      </c>
      <c r="D572" s="977">
        <v>603</v>
      </c>
      <c r="E572" s="978">
        <v>80000</v>
      </c>
      <c r="F572" s="1170">
        <v>270</v>
      </c>
      <c r="G572" s="1171">
        <v>44</v>
      </c>
      <c r="H572" s="1124">
        <v>37</v>
      </c>
      <c r="I572" s="1124">
        <v>56</v>
      </c>
      <c r="J572" s="1172">
        <v>300</v>
      </c>
      <c r="K572" s="983" t="s">
        <v>24</v>
      </c>
      <c r="L572" s="984">
        <v>10</v>
      </c>
      <c r="M572" s="1173">
        <v>4000</v>
      </c>
      <c r="N572" s="986">
        <v>0.1</v>
      </c>
      <c r="O572" s="857">
        <v>0.45</v>
      </c>
      <c r="P572" s="984">
        <v>120</v>
      </c>
      <c r="Q572" s="825"/>
      <c r="R572" s="826" t="s">
        <v>81</v>
      </c>
      <c r="S572" s="1125">
        <v>720</v>
      </c>
      <c r="T572" s="988">
        <v>9360</v>
      </c>
      <c r="U572" s="829"/>
      <c r="V572" s="1124">
        <v>9</v>
      </c>
      <c r="W572" s="981"/>
      <c r="X572" s="829"/>
      <c r="Y572" s="907">
        <v>9</v>
      </c>
      <c r="Z572" s="861">
        <v>266.64660000000003</v>
      </c>
      <c r="AA572" s="894">
        <v>44.220000000000006</v>
      </c>
    </row>
    <row r="573" spans="1:27" ht="60">
      <c r="A573" s="863">
        <v>9022</v>
      </c>
      <c r="B573" s="864"/>
      <c r="C573" s="864" t="s">
        <v>1111</v>
      </c>
      <c r="D573" s="908">
        <v>120</v>
      </c>
      <c r="E573" s="834">
        <v>8300</v>
      </c>
      <c r="F573" s="835">
        <v>25</v>
      </c>
      <c r="G573" s="973">
        <v>21</v>
      </c>
      <c r="H573" s="910">
        <v>19</v>
      </c>
      <c r="I573" s="910">
        <v>25</v>
      </c>
      <c r="J573" s="911">
        <v>80</v>
      </c>
      <c r="K573" s="782" t="s">
        <v>24</v>
      </c>
      <c r="L573" s="868">
        <v>12</v>
      </c>
      <c r="M573" s="912">
        <v>1200</v>
      </c>
      <c r="N573" s="809">
        <v>0.1</v>
      </c>
      <c r="O573" s="870">
        <v>1.2</v>
      </c>
      <c r="P573" s="868">
        <v>20</v>
      </c>
      <c r="Q573" s="839"/>
      <c r="R573" s="826" t="s">
        <v>81</v>
      </c>
      <c r="S573" s="811">
        <v>120</v>
      </c>
      <c r="T573" s="840">
        <v>891.90000000000009</v>
      </c>
      <c r="U573" s="919"/>
      <c r="V573" s="910">
        <v>8.3000000000000007</v>
      </c>
      <c r="W573" s="836"/>
      <c r="X573" s="919"/>
      <c r="Y573" s="913">
        <v>8.3000000000000007</v>
      </c>
      <c r="Z573" s="871">
        <v>25.672350000000009</v>
      </c>
      <c r="AA573" s="970">
        <v>21.393625000000007</v>
      </c>
    </row>
    <row r="574" spans="1:27" ht="60">
      <c r="A574" s="886">
        <v>9023</v>
      </c>
      <c r="B574" s="976"/>
      <c r="C574" s="976" t="s">
        <v>538</v>
      </c>
      <c r="D574" s="977">
        <v>120</v>
      </c>
      <c r="E574" s="978">
        <v>13500</v>
      </c>
      <c r="F574" s="1170">
        <v>36</v>
      </c>
      <c r="G574" s="1171">
        <v>30</v>
      </c>
      <c r="H574" s="1124">
        <v>26</v>
      </c>
      <c r="I574" s="1124">
        <v>36</v>
      </c>
      <c r="J574" s="1172">
        <v>80</v>
      </c>
      <c r="K574" s="983" t="s">
        <v>24</v>
      </c>
      <c r="L574" s="984">
        <v>12</v>
      </c>
      <c r="M574" s="1173">
        <v>1200</v>
      </c>
      <c r="N574" s="986">
        <v>0.1</v>
      </c>
      <c r="O574" s="857">
        <v>0.9</v>
      </c>
      <c r="P574" s="984">
        <v>21</v>
      </c>
      <c r="Q574" s="1174">
        <v>0.01</v>
      </c>
      <c r="R574" s="826">
        <v>2175</v>
      </c>
      <c r="S574" s="1125">
        <v>126</v>
      </c>
      <c r="T574" s="988">
        <v>1381.5</v>
      </c>
      <c r="U574" s="1005">
        <v>3.8716666666666666</v>
      </c>
      <c r="V574" s="1124">
        <v>10.125</v>
      </c>
      <c r="W574" s="981"/>
      <c r="X574" s="1005">
        <v>0.28000000000000003</v>
      </c>
      <c r="Y574" s="907">
        <v>10.125</v>
      </c>
      <c r="Z574" s="861">
        <v>36.159750000000003</v>
      </c>
      <c r="AA574" s="894">
        <v>30.133125000000003</v>
      </c>
    </row>
    <row r="575" spans="1:27" ht="30">
      <c r="A575" s="863">
        <v>9025</v>
      </c>
      <c r="B575" s="864"/>
      <c r="C575" s="864" t="s">
        <v>1112</v>
      </c>
      <c r="D575" s="908">
        <v>70</v>
      </c>
      <c r="E575" s="834">
        <v>10000</v>
      </c>
      <c r="F575" s="835">
        <v>35</v>
      </c>
      <c r="G575" s="973">
        <v>50</v>
      </c>
      <c r="H575" s="910">
        <v>43</v>
      </c>
      <c r="I575" s="910">
        <v>62</v>
      </c>
      <c r="J575" s="911">
        <v>40</v>
      </c>
      <c r="K575" s="782" t="s">
        <v>24</v>
      </c>
      <c r="L575" s="868">
        <v>10</v>
      </c>
      <c r="M575" s="911">
        <v>600</v>
      </c>
      <c r="N575" s="809">
        <v>0.1</v>
      </c>
      <c r="O575" s="870">
        <v>0.85</v>
      </c>
      <c r="P575" s="868">
        <v>29</v>
      </c>
      <c r="Q575" s="839">
        <v>0.5</v>
      </c>
      <c r="R575" s="826">
        <v>59783</v>
      </c>
      <c r="S575" s="811">
        <v>174</v>
      </c>
      <c r="T575" s="840">
        <v>1254</v>
      </c>
      <c r="U575" s="841">
        <v>158.05250000000001</v>
      </c>
      <c r="V575" s="910">
        <v>14.166666666666668</v>
      </c>
      <c r="W575" s="836"/>
      <c r="X575" s="841">
        <v>14</v>
      </c>
      <c r="Y575" s="913">
        <v>14.166666666666668</v>
      </c>
      <c r="Z575" s="871">
        <v>35.04783333333333</v>
      </c>
      <c r="AA575" s="970">
        <v>50.068333333333335</v>
      </c>
    </row>
    <row r="576" spans="1:27" ht="15">
      <c r="A576" s="863"/>
      <c r="B576" s="864"/>
      <c r="C576" s="863"/>
      <c r="D576" s="1051"/>
      <c r="E576" s="834"/>
      <c r="F576" s="835"/>
      <c r="G576" s="968"/>
      <c r="H576" s="910"/>
      <c r="I576" s="910"/>
      <c r="J576" s="911"/>
      <c r="K576" s="782"/>
      <c r="L576" s="868"/>
      <c r="M576" s="912"/>
      <c r="N576" s="809" t="s">
        <v>81</v>
      </c>
      <c r="O576" s="870" t="s">
        <v>81</v>
      </c>
      <c r="P576" s="868"/>
      <c r="Q576" s="839"/>
      <c r="R576" s="826" t="s">
        <v>81</v>
      </c>
      <c r="S576" s="811"/>
      <c r="T576" s="840" t="s">
        <v>81</v>
      </c>
      <c r="U576" s="841"/>
      <c r="V576" s="910"/>
      <c r="W576" s="836"/>
      <c r="X576" s="841"/>
      <c r="Y576" s="913" t="s">
        <v>81</v>
      </c>
      <c r="Z576" s="871"/>
      <c r="AA576" s="1134"/>
    </row>
    <row r="577" spans="1:27" ht="28.5">
      <c r="A577" s="814">
        <v>9040</v>
      </c>
      <c r="B577" s="815" t="s">
        <v>1056</v>
      </c>
      <c r="C577" s="816" t="s">
        <v>540</v>
      </c>
      <c r="D577" s="817"/>
      <c r="E577" s="818"/>
      <c r="F577" s="819"/>
      <c r="G577" s="820"/>
      <c r="H577" s="821"/>
      <c r="I577" s="821"/>
      <c r="J577" s="822"/>
      <c r="K577" s="822"/>
      <c r="L577" s="817"/>
      <c r="M577" s="822"/>
      <c r="N577" s="823" t="s">
        <v>81</v>
      </c>
      <c r="O577" s="874" t="s">
        <v>81</v>
      </c>
      <c r="P577" s="817"/>
      <c r="Q577" s="839"/>
      <c r="R577" s="826" t="s">
        <v>81</v>
      </c>
      <c r="S577" s="827"/>
      <c r="T577" s="828" t="s">
        <v>81</v>
      </c>
      <c r="U577" s="841"/>
      <c r="V577" s="821"/>
      <c r="W577" s="821"/>
      <c r="X577" s="841"/>
      <c r="Y577" s="1042" t="s">
        <v>81</v>
      </c>
      <c r="Z577" s="831"/>
      <c r="AA577" s="832"/>
    </row>
    <row r="578" spans="1:27" ht="15">
      <c r="A578" s="804"/>
      <c r="B578" s="805"/>
      <c r="C578" s="804"/>
      <c r="D578" s="908"/>
      <c r="E578" s="834"/>
      <c r="F578" s="835"/>
      <c r="G578" s="968"/>
      <c r="H578" s="910"/>
      <c r="I578" s="910"/>
      <c r="J578" s="911"/>
      <c r="K578" s="807"/>
      <c r="L578" s="804"/>
      <c r="M578" s="912"/>
      <c r="N578" s="809" t="s">
        <v>81</v>
      </c>
      <c r="O578" s="870" t="s">
        <v>81</v>
      </c>
      <c r="P578" s="807"/>
      <c r="Q578" s="839"/>
      <c r="R578" s="826" t="s">
        <v>81</v>
      </c>
      <c r="S578" s="811"/>
      <c r="T578" s="840" t="s">
        <v>81</v>
      </c>
      <c r="U578" s="919"/>
      <c r="V578" s="910"/>
      <c r="W578" s="836"/>
      <c r="X578" s="919"/>
      <c r="Y578" s="913" t="s">
        <v>81</v>
      </c>
      <c r="Z578" s="871"/>
      <c r="AA578" s="970"/>
    </row>
    <row r="579" spans="1:27" ht="30">
      <c r="A579" s="845">
        <v>9041</v>
      </c>
      <c r="B579" s="846" t="s">
        <v>1056</v>
      </c>
      <c r="C579" s="846" t="s">
        <v>541</v>
      </c>
      <c r="D579" s="902">
        <v>280</v>
      </c>
      <c r="E579" s="848">
        <v>9200</v>
      </c>
      <c r="F579" s="903">
        <v>42</v>
      </c>
      <c r="G579" s="972">
        <v>15</v>
      </c>
      <c r="H579" s="905"/>
      <c r="I579" s="905">
        <v>18</v>
      </c>
      <c r="J579" s="906">
        <v>120</v>
      </c>
      <c r="K579" s="853" t="s">
        <v>24</v>
      </c>
      <c r="L579" s="854">
        <v>12</v>
      </c>
      <c r="M579" s="914">
        <v>1600</v>
      </c>
      <c r="N579" s="856">
        <v>0</v>
      </c>
      <c r="O579" s="857">
        <v>0.7</v>
      </c>
      <c r="P579" s="854">
        <v>32</v>
      </c>
      <c r="Q579" s="825"/>
      <c r="R579" s="826" t="s">
        <v>81</v>
      </c>
      <c r="S579" s="858">
        <v>192</v>
      </c>
      <c r="T579" s="859">
        <v>1115.0666666666666</v>
      </c>
      <c r="U579" s="829"/>
      <c r="V579" s="905">
        <v>4.0249999999999995</v>
      </c>
      <c r="W579" s="851"/>
      <c r="X579" s="829"/>
      <c r="Y579" s="907">
        <v>4.0249999999999995</v>
      </c>
      <c r="Z579" s="861">
        <v>41.017044444444444</v>
      </c>
      <c r="AA579" s="894">
        <v>14.648944444444444</v>
      </c>
    </row>
    <row r="580" spans="1:27" ht="30">
      <c r="A580" s="863">
        <v>9042</v>
      </c>
      <c r="B580" s="864" t="s">
        <v>1056</v>
      </c>
      <c r="C580" s="864" t="s">
        <v>542</v>
      </c>
      <c r="D580" s="908">
        <v>376</v>
      </c>
      <c r="E580" s="834">
        <v>11500</v>
      </c>
      <c r="F580" s="835">
        <v>53</v>
      </c>
      <c r="G580" s="973">
        <v>14</v>
      </c>
      <c r="H580" s="910"/>
      <c r="I580" s="910">
        <v>17</v>
      </c>
      <c r="J580" s="911">
        <v>160</v>
      </c>
      <c r="K580" s="782" t="s">
        <v>24</v>
      </c>
      <c r="L580" s="868">
        <v>12</v>
      </c>
      <c r="M580" s="912">
        <v>2100</v>
      </c>
      <c r="N580" s="809">
        <v>0</v>
      </c>
      <c r="O580" s="870">
        <v>0.65</v>
      </c>
      <c r="P580" s="868">
        <v>43</v>
      </c>
      <c r="Q580" s="839"/>
      <c r="R580" s="826" t="s">
        <v>81</v>
      </c>
      <c r="S580" s="811">
        <v>258</v>
      </c>
      <c r="T580" s="840">
        <v>1411.8333333333335</v>
      </c>
      <c r="U580" s="919"/>
      <c r="V580" s="910">
        <v>3.5595238095238098</v>
      </c>
      <c r="W580" s="836"/>
      <c r="X580" s="919"/>
      <c r="Y580" s="913">
        <v>3.5595238095238098</v>
      </c>
      <c r="Z580" s="871">
        <v>51.218082142857149</v>
      </c>
      <c r="AA580" s="970">
        <v>13.621830357142859</v>
      </c>
    </row>
    <row r="581" spans="1:27" ht="30">
      <c r="A581" s="845">
        <v>9043</v>
      </c>
      <c r="B581" s="846" t="s">
        <v>1056</v>
      </c>
      <c r="C581" s="846" t="s">
        <v>543</v>
      </c>
      <c r="D581" s="902">
        <v>469</v>
      </c>
      <c r="E581" s="848">
        <v>17000</v>
      </c>
      <c r="F581" s="903">
        <v>70</v>
      </c>
      <c r="G581" s="972">
        <v>15</v>
      </c>
      <c r="H581" s="905"/>
      <c r="I581" s="905">
        <v>19</v>
      </c>
      <c r="J581" s="906">
        <v>200</v>
      </c>
      <c r="K581" s="853" t="s">
        <v>24</v>
      </c>
      <c r="L581" s="854">
        <v>12</v>
      </c>
      <c r="M581" s="914">
        <v>2600</v>
      </c>
      <c r="N581" s="856">
        <v>0</v>
      </c>
      <c r="O581" s="857">
        <v>0.6</v>
      </c>
      <c r="P581" s="854">
        <v>47</v>
      </c>
      <c r="Q581" s="839">
        <v>0.5</v>
      </c>
      <c r="R581" s="826">
        <v>736.3</v>
      </c>
      <c r="S581" s="858">
        <v>282</v>
      </c>
      <c r="T581" s="859">
        <v>1987.6666666666667</v>
      </c>
      <c r="U581" s="919">
        <v>28.303333333333331</v>
      </c>
      <c r="V581" s="905">
        <v>3.9230769230769229</v>
      </c>
      <c r="W581" s="851"/>
      <c r="X581" s="919">
        <v>14</v>
      </c>
      <c r="Y581" s="907">
        <v>3.9230769230769229</v>
      </c>
      <c r="Z581" s="861">
        <v>71.511015512820535</v>
      </c>
      <c r="AA581" s="894">
        <v>15.247551282051285</v>
      </c>
    </row>
    <row r="582" spans="1:27" ht="30">
      <c r="A582" s="863">
        <v>9044</v>
      </c>
      <c r="B582" s="864" t="s">
        <v>1056</v>
      </c>
      <c r="C582" s="864" t="s">
        <v>544</v>
      </c>
      <c r="D582" s="908">
        <v>535</v>
      </c>
      <c r="E582" s="834">
        <v>22000</v>
      </c>
      <c r="F582" s="835">
        <v>86</v>
      </c>
      <c r="G582" s="973">
        <v>16</v>
      </c>
      <c r="H582" s="910"/>
      <c r="I582" s="910">
        <v>20</v>
      </c>
      <c r="J582" s="911">
        <v>240</v>
      </c>
      <c r="K582" s="782" t="s">
        <v>24</v>
      </c>
      <c r="L582" s="868">
        <v>12</v>
      </c>
      <c r="M582" s="912">
        <v>3000</v>
      </c>
      <c r="N582" s="809">
        <v>0</v>
      </c>
      <c r="O582" s="870">
        <v>0.55000000000000004</v>
      </c>
      <c r="P582" s="868">
        <v>50</v>
      </c>
      <c r="Q582" s="839">
        <v>0.05</v>
      </c>
      <c r="R582" s="826">
        <v>1258.8800000000001</v>
      </c>
      <c r="S582" s="811">
        <v>300</v>
      </c>
      <c r="T582" s="840">
        <v>2507.333333333333</v>
      </c>
      <c r="U582" s="919">
        <v>19.604000000000003</v>
      </c>
      <c r="V582" s="910">
        <v>4.0333333333333332</v>
      </c>
      <c r="W582" s="836"/>
      <c r="X582" s="919">
        <v>1.4000000000000001</v>
      </c>
      <c r="Y582" s="913">
        <v>4.0333333333333332</v>
      </c>
      <c r="Z582" s="871">
        <v>85.218069444444438</v>
      </c>
      <c r="AA582" s="970">
        <v>15.928611111111111</v>
      </c>
    </row>
    <row r="583" spans="1:27" ht="30">
      <c r="A583" s="1050">
        <v>9045</v>
      </c>
      <c r="B583" s="846" t="s">
        <v>1056</v>
      </c>
      <c r="C583" s="885" t="s">
        <v>545</v>
      </c>
      <c r="D583" s="902">
        <v>674</v>
      </c>
      <c r="E583" s="848">
        <v>31000</v>
      </c>
      <c r="F583" s="903">
        <v>121</v>
      </c>
      <c r="G583" s="972">
        <v>18</v>
      </c>
      <c r="H583" s="905"/>
      <c r="I583" s="905">
        <v>22</v>
      </c>
      <c r="J583" s="906">
        <v>300</v>
      </c>
      <c r="K583" s="853" t="s">
        <v>24</v>
      </c>
      <c r="L583" s="854">
        <v>12</v>
      </c>
      <c r="M583" s="914">
        <v>3600</v>
      </c>
      <c r="N583" s="856">
        <v>0</v>
      </c>
      <c r="O583" s="857">
        <v>0.55000000000000004</v>
      </c>
      <c r="P583" s="854">
        <v>57</v>
      </c>
      <c r="Q583" s="839">
        <v>0.1</v>
      </c>
      <c r="R583" s="826">
        <v>661.2</v>
      </c>
      <c r="S583" s="858">
        <v>342</v>
      </c>
      <c r="T583" s="859">
        <v>3452.3333333333335</v>
      </c>
      <c r="U583" s="919">
        <v>11.162857142857144</v>
      </c>
      <c r="V583" s="905">
        <v>4.7361111111111116</v>
      </c>
      <c r="W583" s="851"/>
      <c r="X583" s="919">
        <v>2.8000000000000003</v>
      </c>
      <c r="Y583" s="907">
        <v>4.7361111111111116</v>
      </c>
      <c r="Z583" s="861">
        <v>120.43219222222224</v>
      </c>
      <c r="AA583" s="894">
        <v>17.868277777777781</v>
      </c>
    </row>
    <row r="584" spans="1:27" ht="30">
      <c r="A584" s="863">
        <v>9046</v>
      </c>
      <c r="B584" s="864" t="s">
        <v>1056</v>
      </c>
      <c r="C584" s="864" t="s">
        <v>546</v>
      </c>
      <c r="D584" s="908">
        <v>100</v>
      </c>
      <c r="E584" s="834">
        <v>15500</v>
      </c>
      <c r="F584" s="835">
        <v>21</v>
      </c>
      <c r="G584" s="973">
        <v>21</v>
      </c>
      <c r="H584" s="910">
        <v>17</v>
      </c>
      <c r="I584" s="910">
        <v>27</v>
      </c>
      <c r="J584" s="911">
        <v>100</v>
      </c>
      <c r="K584" s="782" t="s">
        <v>24</v>
      </c>
      <c r="L584" s="868">
        <v>12</v>
      </c>
      <c r="M584" s="912">
        <v>4000</v>
      </c>
      <c r="N584" s="809">
        <v>0.25</v>
      </c>
      <c r="O584" s="870">
        <v>0.7</v>
      </c>
      <c r="P584" s="868">
        <v>60</v>
      </c>
      <c r="Q584" s="839"/>
      <c r="R584" s="826" t="s">
        <v>81</v>
      </c>
      <c r="S584" s="811">
        <v>360</v>
      </c>
      <c r="T584" s="840">
        <v>1631</v>
      </c>
      <c r="U584" s="919"/>
      <c r="V584" s="910">
        <v>2.7124999999999999</v>
      </c>
      <c r="W584" s="836"/>
      <c r="X584" s="919"/>
      <c r="Y584" s="913">
        <v>2.7124999999999999</v>
      </c>
      <c r="Z584" s="871">
        <v>20.92475</v>
      </c>
      <c r="AA584" s="970">
        <v>20.92475</v>
      </c>
    </row>
    <row r="585" spans="1:27" ht="15">
      <c r="A585" s="804"/>
      <c r="B585" s="805"/>
      <c r="C585" s="804"/>
      <c r="D585" s="1051"/>
      <c r="E585" s="834"/>
      <c r="F585" s="835"/>
      <c r="G585" s="973"/>
      <c r="H585" s="910"/>
      <c r="I585" s="910"/>
      <c r="J585" s="911"/>
      <c r="K585" s="807"/>
      <c r="L585" s="804"/>
      <c r="M585" s="911"/>
      <c r="N585" s="809" t="s">
        <v>81</v>
      </c>
      <c r="O585" s="870" t="s">
        <v>81</v>
      </c>
      <c r="P585" s="807"/>
      <c r="Q585" s="825"/>
      <c r="R585" s="826" t="s">
        <v>81</v>
      </c>
      <c r="S585" s="811"/>
      <c r="T585" s="840" t="s">
        <v>81</v>
      </c>
      <c r="U585" s="829"/>
      <c r="V585" s="910"/>
      <c r="W585" s="836"/>
      <c r="X585" s="829"/>
      <c r="Y585" s="913" t="s">
        <v>81</v>
      </c>
      <c r="Z585" s="871"/>
      <c r="AA585" s="970"/>
    </row>
    <row r="586" spans="1:27" ht="15">
      <c r="A586" s="814">
        <v>9060</v>
      </c>
      <c r="B586" s="815"/>
      <c r="C586" s="816" t="s">
        <v>547</v>
      </c>
      <c r="D586" s="822"/>
      <c r="E586" s="818"/>
      <c r="F586" s="819"/>
      <c r="G586" s="1041"/>
      <c r="H586" s="821"/>
      <c r="I586" s="821"/>
      <c r="J586" s="822"/>
      <c r="K586" s="822"/>
      <c r="L586" s="817"/>
      <c r="M586" s="822"/>
      <c r="N586" s="823" t="s">
        <v>81</v>
      </c>
      <c r="O586" s="874" t="s">
        <v>81</v>
      </c>
      <c r="P586" s="817"/>
      <c r="Q586" s="839"/>
      <c r="R586" s="826" t="s">
        <v>81</v>
      </c>
      <c r="S586" s="827"/>
      <c r="T586" s="828" t="s">
        <v>81</v>
      </c>
      <c r="U586" s="919"/>
      <c r="V586" s="821"/>
      <c r="W586" s="821"/>
      <c r="X586" s="919"/>
      <c r="Y586" s="1042" t="s">
        <v>81</v>
      </c>
      <c r="Z586" s="831"/>
      <c r="AA586" s="832"/>
    </row>
    <row r="587" spans="1:27" ht="15">
      <c r="A587" s="804"/>
      <c r="B587" s="805"/>
      <c r="C587" s="804"/>
      <c r="D587" s="808"/>
      <c r="E587" s="834"/>
      <c r="F587" s="804"/>
      <c r="G587" s="1175"/>
      <c r="H587" s="807"/>
      <c r="I587" s="807"/>
      <c r="J587" s="808"/>
      <c r="K587" s="807"/>
      <c r="L587" s="804"/>
      <c r="M587" s="808"/>
      <c r="N587" s="809" t="s">
        <v>81</v>
      </c>
      <c r="O587" s="870" t="s">
        <v>81</v>
      </c>
      <c r="P587" s="807"/>
      <c r="Q587" s="839">
        <v>0.5</v>
      </c>
      <c r="R587" s="826">
        <v>676.6</v>
      </c>
      <c r="S587" s="804"/>
      <c r="T587" s="840" t="s">
        <v>81</v>
      </c>
      <c r="U587" s="919">
        <v>15.064</v>
      </c>
      <c r="V587" s="804"/>
      <c r="W587" s="804"/>
      <c r="X587" s="919">
        <v>14</v>
      </c>
      <c r="Y587" s="913" t="s">
        <v>81</v>
      </c>
      <c r="Z587" s="838"/>
      <c r="AA587" s="838"/>
    </row>
    <row r="588" spans="1:27" ht="30">
      <c r="A588" s="845">
        <v>9061</v>
      </c>
      <c r="B588" s="846"/>
      <c r="C588" s="846" t="s">
        <v>548</v>
      </c>
      <c r="D588" s="1054">
        <v>139</v>
      </c>
      <c r="E588" s="848">
        <v>6700</v>
      </c>
      <c r="F588" s="903">
        <v>19</v>
      </c>
      <c r="G588" s="972">
        <v>14</v>
      </c>
      <c r="H588" s="905">
        <v>12</v>
      </c>
      <c r="I588" s="905">
        <v>18</v>
      </c>
      <c r="J588" s="906">
        <v>80</v>
      </c>
      <c r="K588" s="853" t="s">
        <v>24</v>
      </c>
      <c r="L588" s="854">
        <v>12</v>
      </c>
      <c r="M588" s="914">
        <v>1800</v>
      </c>
      <c r="N588" s="856">
        <v>0.25</v>
      </c>
      <c r="O588" s="857">
        <v>0.95</v>
      </c>
      <c r="P588" s="854">
        <v>33</v>
      </c>
      <c r="Q588" s="839">
        <v>0.2</v>
      </c>
      <c r="R588" s="826">
        <v>1094.5</v>
      </c>
      <c r="S588" s="858">
        <v>198</v>
      </c>
      <c r="T588" s="859">
        <v>747.4</v>
      </c>
      <c r="U588" s="919">
        <v>15.18125</v>
      </c>
      <c r="V588" s="905">
        <v>3.536111111111111</v>
      </c>
      <c r="W588" s="851"/>
      <c r="X588" s="919">
        <v>5.6000000000000005</v>
      </c>
      <c r="Y588" s="907">
        <v>3.536111111111111</v>
      </c>
      <c r="Z588" s="861">
        <v>19.69139638888889</v>
      </c>
      <c r="AA588" s="894">
        <v>14.166472222222223</v>
      </c>
    </row>
    <row r="589" spans="1:27" ht="30">
      <c r="A589" s="863">
        <v>9062</v>
      </c>
      <c r="B589" s="864"/>
      <c r="C589" s="864" t="s">
        <v>549</v>
      </c>
      <c r="D589" s="1051">
        <v>183</v>
      </c>
      <c r="E589" s="834">
        <v>10000</v>
      </c>
      <c r="F589" s="835">
        <v>27</v>
      </c>
      <c r="G589" s="973">
        <v>15</v>
      </c>
      <c r="H589" s="910">
        <v>13</v>
      </c>
      <c r="I589" s="910">
        <v>19</v>
      </c>
      <c r="J589" s="911">
        <v>100</v>
      </c>
      <c r="K589" s="782" t="s">
        <v>24</v>
      </c>
      <c r="L589" s="868">
        <v>12</v>
      </c>
      <c r="M589" s="912">
        <v>2400</v>
      </c>
      <c r="N589" s="809">
        <v>0.25</v>
      </c>
      <c r="O589" s="870">
        <v>0.9</v>
      </c>
      <c r="P589" s="868">
        <v>35</v>
      </c>
      <c r="Q589" s="839">
        <v>0.05</v>
      </c>
      <c r="R589" s="826">
        <v>1742.2</v>
      </c>
      <c r="S589" s="811">
        <v>210</v>
      </c>
      <c r="T589" s="840">
        <v>1030</v>
      </c>
      <c r="U589" s="919">
        <v>18.922000000000001</v>
      </c>
      <c r="V589" s="910">
        <v>3.7500000000000004</v>
      </c>
      <c r="W589" s="836"/>
      <c r="X589" s="919">
        <v>1.4000000000000001</v>
      </c>
      <c r="Y589" s="913">
        <v>3.7500000000000004</v>
      </c>
      <c r="Z589" s="871">
        <v>28.282650000000004</v>
      </c>
      <c r="AA589" s="970">
        <v>15.455000000000002</v>
      </c>
    </row>
    <row r="590" spans="1:27" ht="75">
      <c r="A590" s="845">
        <v>9063</v>
      </c>
      <c r="B590" s="846"/>
      <c r="C590" s="846" t="s">
        <v>550</v>
      </c>
      <c r="D590" s="1054">
        <v>272</v>
      </c>
      <c r="E590" s="848">
        <v>23000</v>
      </c>
      <c r="F590" s="903">
        <v>57</v>
      </c>
      <c r="G590" s="972">
        <v>21</v>
      </c>
      <c r="H590" s="905">
        <v>17</v>
      </c>
      <c r="I590" s="905">
        <v>26</v>
      </c>
      <c r="J590" s="906">
        <v>160</v>
      </c>
      <c r="K590" s="853" t="s">
        <v>24</v>
      </c>
      <c r="L590" s="854">
        <v>12</v>
      </c>
      <c r="M590" s="914">
        <v>3600</v>
      </c>
      <c r="N590" s="856">
        <v>0.25</v>
      </c>
      <c r="O590" s="857">
        <v>0.7</v>
      </c>
      <c r="P590" s="854">
        <v>66</v>
      </c>
      <c r="Q590" s="839">
        <v>0.05</v>
      </c>
      <c r="R590" s="826">
        <v>1022.84</v>
      </c>
      <c r="S590" s="858">
        <v>396</v>
      </c>
      <c r="T590" s="859">
        <v>2282</v>
      </c>
      <c r="U590" s="919">
        <v>19.800666666666668</v>
      </c>
      <c r="V590" s="905">
        <v>4.4722222222222223</v>
      </c>
      <c r="W590" s="851"/>
      <c r="X590" s="919">
        <v>1.4000000000000001</v>
      </c>
      <c r="Y590" s="907">
        <v>4.4722222222222223</v>
      </c>
      <c r="Z590" s="861">
        <v>56.054288888888884</v>
      </c>
      <c r="AA590" s="894">
        <v>20.608194444444443</v>
      </c>
    </row>
    <row r="591" spans="1:27" ht="75">
      <c r="A591" s="863">
        <v>9064</v>
      </c>
      <c r="B591" s="864"/>
      <c r="C591" s="864" t="s">
        <v>551</v>
      </c>
      <c r="D591" s="1051">
        <v>287</v>
      </c>
      <c r="E591" s="834">
        <v>32000</v>
      </c>
      <c r="F591" s="835">
        <v>69</v>
      </c>
      <c r="G591" s="973">
        <v>24</v>
      </c>
      <c r="H591" s="910">
        <v>20</v>
      </c>
      <c r="I591" s="910">
        <v>31</v>
      </c>
      <c r="J591" s="911">
        <v>180</v>
      </c>
      <c r="K591" s="782" t="s">
        <v>24</v>
      </c>
      <c r="L591" s="868">
        <v>12</v>
      </c>
      <c r="M591" s="912">
        <v>4500</v>
      </c>
      <c r="N591" s="809">
        <v>0.25</v>
      </c>
      <c r="O591" s="870">
        <v>0.65</v>
      </c>
      <c r="P591" s="868">
        <v>87</v>
      </c>
      <c r="Q591" s="839">
        <v>0.05</v>
      </c>
      <c r="R591" s="826">
        <v>1348.8</v>
      </c>
      <c r="S591" s="811">
        <v>522</v>
      </c>
      <c r="T591" s="840">
        <v>3146</v>
      </c>
      <c r="U591" s="919">
        <v>18.291764705882354</v>
      </c>
      <c r="V591" s="910">
        <v>4.6222222222222218</v>
      </c>
      <c r="W591" s="836"/>
      <c r="X591" s="919">
        <v>1.4000000000000001</v>
      </c>
      <c r="Y591" s="913">
        <v>4.6222222222222218</v>
      </c>
      <c r="Z591" s="871">
        <v>69.7697</v>
      </c>
      <c r="AA591" s="970">
        <v>24.310000000000002</v>
      </c>
    </row>
    <row r="592" spans="1:27" ht="75">
      <c r="A592" s="845">
        <v>9065</v>
      </c>
      <c r="B592" s="846"/>
      <c r="C592" s="846" t="s">
        <v>552</v>
      </c>
      <c r="D592" s="1054">
        <v>272</v>
      </c>
      <c r="E592" s="848">
        <v>31000</v>
      </c>
      <c r="F592" s="903">
        <v>71</v>
      </c>
      <c r="G592" s="972">
        <v>26</v>
      </c>
      <c r="H592" s="905">
        <v>22</v>
      </c>
      <c r="I592" s="905">
        <v>33</v>
      </c>
      <c r="J592" s="906">
        <v>160</v>
      </c>
      <c r="K592" s="853" t="s">
        <v>24</v>
      </c>
      <c r="L592" s="854">
        <v>12</v>
      </c>
      <c r="M592" s="914">
        <v>3600</v>
      </c>
      <c r="N592" s="856">
        <v>0.25</v>
      </c>
      <c r="O592" s="857">
        <v>0.65</v>
      </c>
      <c r="P592" s="854">
        <v>66</v>
      </c>
      <c r="Q592" s="839">
        <v>0.02</v>
      </c>
      <c r="R592" s="826">
        <v>7081.2</v>
      </c>
      <c r="S592" s="858">
        <v>396</v>
      </c>
      <c r="T592" s="859">
        <v>2938</v>
      </c>
      <c r="U592" s="919">
        <v>27.314000000000004</v>
      </c>
      <c r="V592" s="905">
        <v>5.5972222222222223</v>
      </c>
      <c r="W592" s="851"/>
      <c r="X592" s="919">
        <v>0.56000000000000005</v>
      </c>
      <c r="Y592" s="907">
        <v>5.5972222222222223</v>
      </c>
      <c r="Z592" s="861">
        <v>71.687488888888893</v>
      </c>
      <c r="AA592" s="894">
        <v>26.355694444444445</v>
      </c>
    </row>
    <row r="593" spans="1:27" ht="30">
      <c r="A593" s="863">
        <v>9066</v>
      </c>
      <c r="B593" s="864"/>
      <c r="C593" s="864" t="s">
        <v>553</v>
      </c>
      <c r="D593" s="1051">
        <v>250</v>
      </c>
      <c r="E593" s="834">
        <v>14500</v>
      </c>
      <c r="F593" s="835">
        <v>30</v>
      </c>
      <c r="G593" s="973">
        <v>12</v>
      </c>
      <c r="H593" s="910">
        <v>10</v>
      </c>
      <c r="I593" s="910">
        <v>16</v>
      </c>
      <c r="J593" s="911">
        <v>180</v>
      </c>
      <c r="K593" s="782" t="s">
        <v>24</v>
      </c>
      <c r="L593" s="868">
        <v>12</v>
      </c>
      <c r="M593" s="912">
        <v>4500</v>
      </c>
      <c r="N593" s="809">
        <v>0.25</v>
      </c>
      <c r="O593" s="870">
        <v>0.7</v>
      </c>
      <c r="P593" s="868">
        <v>75</v>
      </c>
      <c r="Q593" s="839">
        <v>0.05</v>
      </c>
      <c r="R593" s="826">
        <v>2978.6</v>
      </c>
      <c r="S593" s="811">
        <v>450</v>
      </c>
      <c r="T593" s="840">
        <v>1639</v>
      </c>
      <c r="U593" s="919">
        <v>31.506</v>
      </c>
      <c r="V593" s="910">
        <v>2.2555555555555555</v>
      </c>
      <c r="W593" s="836"/>
      <c r="X593" s="919">
        <v>1.4000000000000001</v>
      </c>
      <c r="Y593" s="913">
        <v>2.2555555555555555</v>
      </c>
      <c r="Z593" s="871">
        <v>31.243055555555561</v>
      </c>
      <c r="AA593" s="970">
        <v>12.497222222222224</v>
      </c>
    </row>
    <row r="594" spans="1:27" ht="15">
      <c r="A594" s="804"/>
      <c r="B594" s="805"/>
      <c r="C594" s="804"/>
      <c r="D594" s="1051"/>
      <c r="E594" s="834"/>
      <c r="F594" s="835"/>
      <c r="G594" s="968"/>
      <c r="H594" s="910"/>
      <c r="I594" s="910"/>
      <c r="J594" s="911"/>
      <c r="K594" s="807"/>
      <c r="L594" s="804"/>
      <c r="M594" s="911"/>
      <c r="N594" s="809" t="s">
        <v>81</v>
      </c>
      <c r="O594" s="870" t="s">
        <v>81</v>
      </c>
      <c r="P594" s="807"/>
      <c r="Q594" s="839">
        <v>0.05</v>
      </c>
      <c r="R594" s="826">
        <v>1405</v>
      </c>
      <c r="S594" s="811"/>
      <c r="T594" s="840" t="s">
        <v>81</v>
      </c>
      <c r="U594" s="919">
        <v>26.4</v>
      </c>
      <c r="V594" s="910"/>
      <c r="W594" s="836"/>
      <c r="X594" s="919">
        <v>1.4000000000000001</v>
      </c>
      <c r="Y594" s="842" t="s">
        <v>81</v>
      </c>
      <c r="Z594" s="871"/>
      <c r="AA594" s="970"/>
    </row>
    <row r="595" spans="1:27" ht="15">
      <c r="A595" s="814">
        <v>9080</v>
      </c>
      <c r="B595" s="815" t="s">
        <v>1056</v>
      </c>
      <c r="C595" s="816" t="s">
        <v>554</v>
      </c>
      <c r="D595" s="822"/>
      <c r="E595" s="818"/>
      <c r="F595" s="819"/>
      <c r="G595" s="820"/>
      <c r="H595" s="821"/>
      <c r="I595" s="821"/>
      <c r="J595" s="822"/>
      <c r="K595" s="822"/>
      <c r="L595" s="817"/>
      <c r="M595" s="822"/>
      <c r="N595" s="823" t="s">
        <v>81</v>
      </c>
      <c r="O595" s="874" t="s">
        <v>81</v>
      </c>
      <c r="P595" s="817"/>
      <c r="Q595" s="839">
        <v>0.05</v>
      </c>
      <c r="R595" s="826">
        <v>1910.8</v>
      </c>
      <c r="S595" s="827"/>
      <c r="T595" s="828" t="s">
        <v>81</v>
      </c>
      <c r="U595" s="919">
        <v>24.953333333333337</v>
      </c>
      <c r="V595" s="821"/>
      <c r="W595" s="821"/>
      <c r="X595" s="919">
        <v>1.4000000000000001</v>
      </c>
      <c r="Y595" s="875" t="s">
        <v>81</v>
      </c>
      <c r="Z595" s="831"/>
      <c r="AA595" s="832"/>
    </row>
    <row r="596" spans="1:27" ht="15">
      <c r="A596" s="804"/>
      <c r="B596" s="805"/>
      <c r="C596" s="804"/>
      <c r="D596" s="808"/>
      <c r="E596" s="834"/>
      <c r="F596" s="804"/>
      <c r="G596" s="807"/>
      <c r="H596" s="807"/>
      <c r="I596" s="807"/>
      <c r="J596" s="808"/>
      <c r="K596" s="807"/>
      <c r="L596" s="804"/>
      <c r="M596" s="808"/>
      <c r="N596" s="809" t="s">
        <v>81</v>
      </c>
      <c r="O596" s="870" t="s">
        <v>81</v>
      </c>
      <c r="P596" s="807"/>
      <c r="Q596" s="839">
        <v>0.05</v>
      </c>
      <c r="R596" s="826">
        <v>3709.2</v>
      </c>
      <c r="S596" s="804"/>
      <c r="T596" s="840" t="s">
        <v>81</v>
      </c>
      <c r="U596" s="919">
        <v>40.972000000000001</v>
      </c>
      <c r="V596" s="804"/>
      <c r="W596" s="804"/>
      <c r="X596" s="919">
        <v>1.4000000000000001</v>
      </c>
      <c r="Y596" s="842" t="s">
        <v>81</v>
      </c>
      <c r="Z596" s="838"/>
      <c r="AA596" s="838"/>
    </row>
    <row r="597" spans="1:27" ht="60">
      <c r="A597" s="845">
        <v>9081</v>
      </c>
      <c r="B597" s="1129" t="s">
        <v>1056</v>
      </c>
      <c r="C597" s="846" t="s">
        <v>555</v>
      </c>
      <c r="D597" s="1176">
        <v>3.3</v>
      </c>
      <c r="E597" s="848">
        <v>33000</v>
      </c>
      <c r="F597" s="903">
        <v>63</v>
      </c>
      <c r="G597" s="1062">
        <v>19</v>
      </c>
      <c r="H597" s="1018">
        <v>16.5</v>
      </c>
      <c r="I597" s="1018">
        <v>24</v>
      </c>
      <c r="J597" s="1177">
        <v>240</v>
      </c>
      <c r="K597" s="853" t="s">
        <v>24</v>
      </c>
      <c r="L597" s="854">
        <v>12</v>
      </c>
      <c r="M597" s="1063">
        <v>6000</v>
      </c>
      <c r="N597" s="856">
        <v>0.25</v>
      </c>
      <c r="O597" s="857">
        <v>0.95</v>
      </c>
      <c r="P597" s="854">
        <v>42</v>
      </c>
      <c r="Q597" s="839">
        <v>0.05</v>
      </c>
      <c r="R597" s="826">
        <v>5058</v>
      </c>
      <c r="S597" s="858">
        <v>252</v>
      </c>
      <c r="T597" s="859">
        <v>2958</v>
      </c>
      <c r="U597" s="919">
        <v>31.011111111111113</v>
      </c>
      <c r="V597" s="1018">
        <v>5.2249999999999996</v>
      </c>
      <c r="W597" s="851"/>
      <c r="X597" s="919">
        <v>1.4000000000000001</v>
      </c>
      <c r="Y597" s="1065">
        <v>5.2249999999999996</v>
      </c>
      <c r="Z597" s="861">
        <v>63.706499999999998</v>
      </c>
      <c r="AA597" s="1019">
        <v>19.305</v>
      </c>
    </row>
    <row r="598" spans="1:27" ht="60">
      <c r="A598" s="863">
        <v>9082</v>
      </c>
      <c r="B598" s="1131" t="s">
        <v>1056</v>
      </c>
      <c r="C598" s="864" t="s">
        <v>556</v>
      </c>
      <c r="D598" s="1178">
        <v>3</v>
      </c>
      <c r="E598" s="834">
        <v>39000</v>
      </c>
      <c r="F598" s="835">
        <v>102</v>
      </c>
      <c r="G598" s="1008">
        <v>34</v>
      </c>
      <c r="H598" s="1009">
        <v>28</v>
      </c>
      <c r="I598" s="1009">
        <v>42</v>
      </c>
      <c r="J598" s="1069">
        <v>150</v>
      </c>
      <c r="K598" s="782" t="s">
        <v>24</v>
      </c>
      <c r="L598" s="868">
        <v>12</v>
      </c>
      <c r="M598" s="1010">
        <v>6000</v>
      </c>
      <c r="N598" s="809">
        <v>0.25</v>
      </c>
      <c r="O598" s="870">
        <v>1.1000000000000001</v>
      </c>
      <c r="P598" s="868">
        <v>53</v>
      </c>
      <c r="Q598" s="839">
        <v>0.02</v>
      </c>
      <c r="R598" s="826">
        <v>8879.6</v>
      </c>
      <c r="S598" s="811">
        <v>318</v>
      </c>
      <c r="T598" s="840">
        <v>3516</v>
      </c>
      <c r="U598" s="919">
        <v>32.925333333333334</v>
      </c>
      <c r="V598" s="1009">
        <v>7.15</v>
      </c>
      <c r="W598" s="836"/>
      <c r="X598" s="919">
        <v>0.56000000000000005</v>
      </c>
      <c r="Y598" s="1011">
        <v>7.15</v>
      </c>
      <c r="Z598" s="871">
        <v>100.94700000000003</v>
      </c>
      <c r="AA598" s="1013">
        <v>33.649000000000008</v>
      </c>
    </row>
    <row r="599" spans="1:27" ht="75">
      <c r="A599" s="1050">
        <v>9083</v>
      </c>
      <c r="B599" s="1129" t="s">
        <v>1056</v>
      </c>
      <c r="C599" s="846" t="s">
        <v>557</v>
      </c>
      <c r="D599" s="1176">
        <v>2.7</v>
      </c>
      <c r="E599" s="848">
        <v>30000</v>
      </c>
      <c r="F599" s="903">
        <v>73</v>
      </c>
      <c r="G599" s="1062">
        <v>27</v>
      </c>
      <c r="H599" s="1018">
        <v>23</v>
      </c>
      <c r="I599" s="1018">
        <v>34</v>
      </c>
      <c r="J599" s="1177">
        <v>150</v>
      </c>
      <c r="K599" s="853" t="s">
        <v>24</v>
      </c>
      <c r="L599" s="854">
        <v>12</v>
      </c>
      <c r="M599" s="1063">
        <v>6000</v>
      </c>
      <c r="N599" s="856">
        <v>0.25</v>
      </c>
      <c r="O599" s="857">
        <v>1</v>
      </c>
      <c r="P599" s="854">
        <v>74</v>
      </c>
      <c r="Q599" s="839">
        <v>0.05</v>
      </c>
      <c r="R599" s="826">
        <v>730.5</v>
      </c>
      <c r="S599" s="858">
        <v>444</v>
      </c>
      <c r="T599" s="859">
        <v>2904</v>
      </c>
      <c r="U599" s="919">
        <v>11.06875</v>
      </c>
      <c r="V599" s="1018">
        <v>5</v>
      </c>
      <c r="W599" s="851"/>
      <c r="X599" s="919">
        <v>1.4000000000000001</v>
      </c>
      <c r="Y599" s="1065">
        <v>5</v>
      </c>
      <c r="Z599" s="861">
        <v>72.34920000000001</v>
      </c>
      <c r="AA599" s="1019">
        <v>26.796000000000003</v>
      </c>
    </row>
    <row r="600" spans="1:27" ht="75">
      <c r="A600" s="1006">
        <v>9084</v>
      </c>
      <c r="B600" s="1131" t="s">
        <v>1056</v>
      </c>
      <c r="C600" s="864" t="s">
        <v>558</v>
      </c>
      <c r="D600" s="1007">
        <v>2.5</v>
      </c>
      <c r="E600" s="834">
        <v>41000</v>
      </c>
      <c r="F600" s="835">
        <v>60</v>
      </c>
      <c r="G600" s="1008">
        <v>24</v>
      </c>
      <c r="H600" s="1009">
        <v>20</v>
      </c>
      <c r="I600" s="1009">
        <v>31</v>
      </c>
      <c r="J600" s="1069">
        <v>220</v>
      </c>
      <c r="K600" s="782" t="s">
        <v>24</v>
      </c>
      <c r="L600" s="868">
        <v>12</v>
      </c>
      <c r="M600" s="1010">
        <v>6000</v>
      </c>
      <c r="N600" s="809">
        <v>0.25</v>
      </c>
      <c r="O600" s="870">
        <v>0.55000000000000004</v>
      </c>
      <c r="P600" s="868">
        <v>105</v>
      </c>
      <c r="Q600" s="839">
        <v>0.05</v>
      </c>
      <c r="R600" s="826">
        <v>1217.5</v>
      </c>
      <c r="S600" s="811">
        <v>630</v>
      </c>
      <c r="T600" s="840">
        <v>3992</v>
      </c>
      <c r="U600" s="919">
        <v>17.368749999999999</v>
      </c>
      <c r="V600" s="1009">
        <v>3.7583333333333333</v>
      </c>
      <c r="W600" s="836"/>
      <c r="X600" s="919">
        <v>1.4000000000000001</v>
      </c>
      <c r="Y600" s="1011">
        <v>3.7583333333333333</v>
      </c>
      <c r="Z600" s="871">
        <v>60.235416666666666</v>
      </c>
      <c r="AA600" s="1013">
        <v>24.094166666666666</v>
      </c>
    </row>
    <row r="601" spans="1:27" ht="75">
      <c r="A601" s="1050">
        <v>9085</v>
      </c>
      <c r="B601" s="1129" t="s">
        <v>1056</v>
      </c>
      <c r="C601" s="846" t="s">
        <v>559</v>
      </c>
      <c r="D601" s="1061">
        <v>2</v>
      </c>
      <c r="E601" s="848">
        <v>53000</v>
      </c>
      <c r="F601" s="903">
        <v>62</v>
      </c>
      <c r="G601" s="1062">
        <v>31</v>
      </c>
      <c r="H601" s="1018">
        <v>26</v>
      </c>
      <c r="I601" s="1018">
        <v>39</v>
      </c>
      <c r="J601" s="1177">
        <v>220</v>
      </c>
      <c r="K601" s="853" t="s">
        <v>24</v>
      </c>
      <c r="L601" s="854">
        <v>12</v>
      </c>
      <c r="M601" s="1063">
        <v>5000</v>
      </c>
      <c r="N601" s="856">
        <v>0.25</v>
      </c>
      <c r="O601" s="857">
        <v>0.45</v>
      </c>
      <c r="P601" s="854">
        <v>124</v>
      </c>
      <c r="Q601" s="839">
        <v>0.05</v>
      </c>
      <c r="R601" s="826">
        <v>786.8</v>
      </c>
      <c r="S601" s="858">
        <v>744</v>
      </c>
      <c r="T601" s="859">
        <v>5090</v>
      </c>
      <c r="U601" s="919">
        <v>25.094999999999999</v>
      </c>
      <c r="V601" s="1018">
        <v>4.7699999999999996</v>
      </c>
      <c r="W601" s="851"/>
      <c r="X601" s="919">
        <v>1.4000000000000001</v>
      </c>
      <c r="Y601" s="1065">
        <v>4.7699999999999996</v>
      </c>
      <c r="Z601" s="861">
        <v>61.394000000000005</v>
      </c>
      <c r="AA601" s="1019">
        <v>30.697000000000003</v>
      </c>
    </row>
    <row r="602" spans="1:27" ht="45">
      <c r="A602" s="1006">
        <v>9086</v>
      </c>
      <c r="B602" s="1131" t="s">
        <v>1056</v>
      </c>
      <c r="C602" s="900" t="s">
        <v>560</v>
      </c>
      <c r="D602" s="1007">
        <v>1.5</v>
      </c>
      <c r="E602" s="834">
        <v>77000</v>
      </c>
      <c r="F602" s="835">
        <v>63</v>
      </c>
      <c r="G602" s="1008">
        <v>42</v>
      </c>
      <c r="H602" s="1179">
        <v>35</v>
      </c>
      <c r="I602" s="1009">
        <v>54</v>
      </c>
      <c r="J602" s="1069">
        <v>220</v>
      </c>
      <c r="K602" s="782" t="s">
        <v>24</v>
      </c>
      <c r="L602" s="868">
        <v>12</v>
      </c>
      <c r="M602" s="1010">
        <v>5000</v>
      </c>
      <c r="N602" s="809">
        <v>0.25</v>
      </c>
      <c r="O602" s="870">
        <v>0.35</v>
      </c>
      <c r="P602" s="868">
        <v>139</v>
      </c>
      <c r="Q602" s="839"/>
      <c r="R602" s="826" t="s">
        <v>81</v>
      </c>
      <c r="S602" s="811">
        <v>834</v>
      </c>
      <c r="T602" s="840">
        <v>7148</v>
      </c>
      <c r="U602" s="919"/>
      <c r="V602" s="1009">
        <v>5.39</v>
      </c>
      <c r="W602" s="836"/>
      <c r="X602" s="919"/>
      <c r="Y602" s="1011">
        <v>5.39</v>
      </c>
      <c r="Z602" s="871">
        <v>62.503500000000003</v>
      </c>
      <c r="AA602" s="1013">
        <v>41.669000000000004</v>
      </c>
    </row>
    <row r="603" spans="1:27" ht="45">
      <c r="A603" s="1050">
        <v>9087</v>
      </c>
      <c r="B603" s="1129" t="s">
        <v>1056</v>
      </c>
      <c r="C603" s="885" t="s">
        <v>561</v>
      </c>
      <c r="D603" s="1061">
        <v>1.2</v>
      </c>
      <c r="E603" s="848">
        <v>109000</v>
      </c>
      <c r="F603" s="903">
        <v>68</v>
      </c>
      <c r="G603" s="1062">
        <v>57</v>
      </c>
      <c r="H603" s="1180">
        <v>47</v>
      </c>
      <c r="I603" s="1018">
        <v>73</v>
      </c>
      <c r="J603" s="1177">
        <v>220</v>
      </c>
      <c r="K603" s="853" t="s">
        <v>24</v>
      </c>
      <c r="L603" s="854">
        <v>12</v>
      </c>
      <c r="M603" s="1063">
        <v>5000</v>
      </c>
      <c r="N603" s="856">
        <v>0.25</v>
      </c>
      <c r="O603" s="857">
        <v>0.3</v>
      </c>
      <c r="P603" s="854">
        <v>157</v>
      </c>
      <c r="Q603" s="825"/>
      <c r="R603" s="826" t="s">
        <v>81</v>
      </c>
      <c r="S603" s="858">
        <v>942</v>
      </c>
      <c r="T603" s="859">
        <v>9880</v>
      </c>
      <c r="U603" s="829"/>
      <c r="V603" s="1018">
        <v>6.54</v>
      </c>
      <c r="W603" s="851"/>
      <c r="X603" s="829"/>
      <c r="Y603" s="1065">
        <v>6.54</v>
      </c>
      <c r="Z603" s="861">
        <v>67.912800000000004</v>
      </c>
      <c r="AA603" s="1019">
        <v>56.594000000000001</v>
      </c>
    </row>
    <row r="604" spans="1:27" ht="45">
      <c r="A604" s="1006">
        <v>9088</v>
      </c>
      <c r="B604" s="1131" t="s">
        <v>1056</v>
      </c>
      <c r="C604" s="900" t="s">
        <v>562</v>
      </c>
      <c r="D604" s="1007">
        <v>1</v>
      </c>
      <c r="E604" s="834">
        <v>126000</v>
      </c>
      <c r="F604" s="835">
        <v>66</v>
      </c>
      <c r="G604" s="1008">
        <v>66</v>
      </c>
      <c r="H604" s="1179">
        <v>54</v>
      </c>
      <c r="I604" s="1009">
        <v>85</v>
      </c>
      <c r="J604" s="1069">
        <v>220</v>
      </c>
      <c r="K604" s="782" t="s">
        <v>24</v>
      </c>
      <c r="L604" s="868">
        <v>12</v>
      </c>
      <c r="M604" s="1010">
        <v>5000</v>
      </c>
      <c r="N604" s="809">
        <v>0.25</v>
      </c>
      <c r="O604" s="870">
        <v>0.3</v>
      </c>
      <c r="P604" s="868">
        <v>187</v>
      </c>
      <c r="Q604" s="839"/>
      <c r="R604" s="826" t="s">
        <v>81</v>
      </c>
      <c r="S604" s="811">
        <v>1122</v>
      </c>
      <c r="T604" s="840">
        <v>11454</v>
      </c>
      <c r="U604" s="919"/>
      <c r="V604" s="1009">
        <v>7.56</v>
      </c>
      <c r="W604" s="836"/>
      <c r="X604" s="919"/>
      <c r="Y604" s="1011">
        <v>7.56</v>
      </c>
      <c r="Z604" s="871">
        <v>65.586000000000013</v>
      </c>
      <c r="AA604" s="1013">
        <v>65.586000000000013</v>
      </c>
    </row>
    <row r="605" spans="1:27" ht="45">
      <c r="A605" s="1006">
        <v>9090</v>
      </c>
      <c r="B605" s="1131"/>
      <c r="C605" s="900" t="s">
        <v>564</v>
      </c>
      <c r="D605" s="993">
        <v>2</v>
      </c>
      <c r="E605" s="834">
        <v>7600</v>
      </c>
      <c r="F605" s="835">
        <v>12</v>
      </c>
      <c r="G605" s="1008">
        <v>6</v>
      </c>
      <c r="H605" s="1179">
        <v>5</v>
      </c>
      <c r="I605" s="1009">
        <v>7</v>
      </c>
      <c r="J605" s="1069">
        <v>220</v>
      </c>
      <c r="K605" s="782" t="s">
        <v>24</v>
      </c>
      <c r="L605" s="868">
        <v>12</v>
      </c>
      <c r="M605" s="1010">
        <v>5000</v>
      </c>
      <c r="N605" s="809">
        <v>0.25</v>
      </c>
      <c r="O605" s="870">
        <v>1.5</v>
      </c>
      <c r="P605" s="868"/>
      <c r="Q605" s="839">
        <v>0.05</v>
      </c>
      <c r="R605" s="826">
        <v>959.86666666666656</v>
      </c>
      <c r="S605" s="811">
        <v>0</v>
      </c>
      <c r="T605" s="840">
        <v>623.20000000000005</v>
      </c>
      <c r="U605" s="919">
        <v>10.018888888888888</v>
      </c>
      <c r="V605" s="1009">
        <v>2.2800000000000002</v>
      </c>
      <c r="W605" s="836"/>
      <c r="X605" s="919">
        <v>1.4000000000000001</v>
      </c>
      <c r="Y605" s="1011">
        <v>2.2800000000000002</v>
      </c>
      <c r="Z605" s="871">
        <v>11.248000000000003</v>
      </c>
      <c r="AA605" s="1013">
        <v>5.6240000000000014</v>
      </c>
    </row>
    <row r="606" spans="1:27" ht="45">
      <c r="A606" s="1050">
        <v>9091</v>
      </c>
      <c r="B606" s="1129"/>
      <c r="C606" s="885" t="s">
        <v>565</v>
      </c>
      <c r="D606" s="999">
        <v>2</v>
      </c>
      <c r="E606" s="848">
        <v>6500</v>
      </c>
      <c r="F606" s="903">
        <v>12</v>
      </c>
      <c r="G606" s="1062">
        <v>6</v>
      </c>
      <c r="H606" s="1180">
        <v>6</v>
      </c>
      <c r="I606" s="1018">
        <v>7</v>
      </c>
      <c r="J606" s="1177">
        <v>220</v>
      </c>
      <c r="K606" s="853" t="s">
        <v>24</v>
      </c>
      <c r="L606" s="854">
        <v>12</v>
      </c>
      <c r="M606" s="1063">
        <v>5000</v>
      </c>
      <c r="N606" s="856">
        <v>0.25</v>
      </c>
      <c r="O606" s="857">
        <v>2.5499999999999998</v>
      </c>
      <c r="P606" s="854">
        <v>1</v>
      </c>
      <c r="Q606" s="839">
        <v>3.3300000000000003E-2</v>
      </c>
      <c r="R606" s="826">
        <v>1147.6666666666665</v>
      </c>
      <c r="S606" s="858">
        <v>6</v>
      </c>
      <c r="T606" s="859">
        <v>539</v>
      </c>
      <c r="U606" s="919">
        <v>9.1916666666666664</v>
      </c>
      <c r="V606" s="1018">
        <v>3.3149999999999999</v>
      </c>
      <c r="W606" s="851"/>
      <c r="X606" s="919">
        <v>0.93240000000000012</v>
      </c>
      <c r="Y606" s="1065">
        <v>3.3149999999999999</v>
      </c>
      <c r="Z606" s="861">
        <v>12.683000000000002</v>
      </c>
      <c r="AA606" s="1019">
        <v>6.3415000000000008</v>
      </c>
    </row>
    <row r="607" spans="1:27" ht="15">
      <c r="A607" s="1006"/>
      <c r="B607" s="864"/>
      <c r="C607" s="864"/>
      <c r="D607" s="993"/>
      <c r="E607" s="834"/>
      <c r="F607" s="835"/>
      <c r="G607" s="1014"/>
      <c r="H607" s="1009"/>
      <c r="I607" s="1009"/>
      <c r="J607" s="1069"/>
      <c r="K607" s="782"/>
      <c r="L607" s="868"/>
      <c r="M607" s="1010"/>
      <c r="N607" s="809"/>
      <c r="O607" s="870" t="s">
        <v>81</v>
      </c>
      <c r="P607" s="868"/>
      <c r="Q607" s="839">
        <v>3.3300000000000003E-2</v>
      </c>
      <c r="R607" s="826">
        <v>1721.5</v>
      </c>
      <c r="S607" s="811"/>
      <c r="T607" s="840" t="s">
        <v>81</v>
      </c>
      <c r="U607" s="919">
        <v>10.4175</v>
      </c>
      <c r="V607" s="1009"/>
      <c r="W607" s="836"/>
      <c r="X607" s="919">
        <v>0.93240000000000012</v>
      </c>
      <c r="Y607" s="842" t="s">
        <v>81</v>
      </c>
      <c r="Z607" s="871"/>
      <c r="AA607" s="1116"/>
    </row>
    <row r="608" spans="1:27" ht="57">
      <c r="A608" s="1181">
        <v>9100</v>
      </c>
      <c r="B608" s="815" t="s">
        <v>1056</v>
      </c>
      <c r="C608" s="816" t="s">
        <v>567</v>
      </c>
      <c r="D608" s="817"/>
      <c r="E608" s="818"/>
      <c r="F608" s="819"/>
      <c r="G608" s="820"/>
      <c r="H608" s="821"/>
      <c r="I608" s="821"/>
      <c r="J608" s="822"/>
      <c r="K608" s="822"/>
      <c r="L608" s="817"/>
      <c r="M608" s="822"/>
      <c r="N608" s="823" t="s">
        <v>81</v>
      </c>
      <c r="O608" s="874" t="s">
        <v>81</v>
      </c>
      <c r="P608" s="817"/>
      <c r="Q608" s="839">
        <v>0.02</v>
      </c>
      <c r="R608" s="826">
        <v>2295.333333333333</v>
      </c>
      <c r="S608" s="827"/>
      <c r="T608" s="828" t="s">
        <v>81</v>
      </c>
      <c r="U608" s="919">
        <v>11.205555555555554</v>
      </c>
      <c r="V608" s="821"/>
      <c r="W608" s="821"/>
      <c r="X608" s="919">
        <v>0.56000000000000005</v>
      </c>
      <c r="Y608" s="875" t="s">
        <v>81</v>
      </c>
      <c r="Z608" s="831"/>
      <c r="AA608" s="832"/>
    </row>
    <row r="609" spans="1:27" ht="15">
      <c r="A609" s="1006"/>
      <c r="B609" s="805"/>
      <c r="C609" s="804"/>
      <c r="D609" s="993"/>
      <c r="E609" s="834"/>
      <c r="F609" s="835"/>
      <c r="G609" s="1014"/>
      <c r="H609" s="836"/>
      <c r="I609" s="836"/>
      <c r="J609" s="1182"/>
      <c r="K609" s="807"/>
      <c r="L609" s="804"/>
      <c r="M609" s="837"/>
      <c r="N609" s="809" t="s">
        <v>81</v>
      </c>
      <c r="O609" s="870" t="s">
        <v>81</v>
      </c>
      <c r="P609" s="807"/>
      <c r="Q609" s="839">
        <v>0.02</v>
      </c>
      <c r="R609" s="826">
        <v>3443</v>
      </c>
      <c r="S609" s="963"/>
      <c r="T609" s="840" t="s">
        <v>81</v>
      </c>
      <c r="U609" s="919">
        <v>13.026666666666667</v>
      </c>
      <c r="V609" s="836"/>
      <c r="W609" s="836"/>
      <c r="X609" s="919">
        <v>0.56000000000000005</v>
      </c>
      <c r="Y609" s="842" t="s">
        <v>81</v>
      </c>
      <c r="Z609" s="871"/>
      <c r="AA609" s="1013"/>
    </row>
    <row r="610" spans="1:27" ht="75">
      <c r="A610" s="1050">
        <v>9101</v>
      </c>
      <c r="B610" s="846" t="s">
        <v>1056</v>
      </c>
      <c r="C610" s="885" t="s">
        <v>568</v>
      </c>
      <c r="D610" s="1061">
        <v>2.5</v>
      </c>
      <c r="E610" s="848">
        <v>40000</v>
      </c>
      <c r="F610" s="903">
        <v>60</v>
      </c>
      <c r="G610" s="1062">
        <v>24</v>
      </c>
      <c r="H610" s="1018">
        <v>21</v>
      </c>
      <c r="I610" s="1018">
        <v>30</v>
      </c>
      <c r="J610" s="1063">
        <v>250</v>
      </c>
      <c r="K610" s="853" t="s">
        <v>24</v>
      </c>
      <c r="L610" s="854">
        <v>12</v>
      </c>
      <c r="M610" s="1063">
        <v>5000</v>
      </c>
      <c r="N610" s="856">
        <v>0.1</v>
      </c>
      <c r="O610" s="857">
        <v>0.65</v>
      </c>
      <c r="P610" s="854">
        <v>82</v>
      </c>
      <c r="Q610" s="839">
        <v>3.3300000000000003E-2</v>
      </c>
      <c r="R610" s="826">
        <v>1131</v>
      </c>
      <c r="S610" s="858">
        <v>492</v>
      </c>
      <c r="T610" s="859">
        <v>4212</v>
      </c>
      <c r="U610" s="919">
        <v>15.77</v>
      </c>
      <c r="V610" s="1018">
        <v>5.2</v>
      </c>
      <c r="W610" s="851"/>
      <c r="X610" s="919">
        <v>0.93240000000000012</v>
      </c>
      <c r="Y610" s="1065">
        <v>5.2</v>
      </c>
      <c r="Z610" s="861"/>
      <c r="AA610" s="1019">
        <v>24.252800000000001</v>
      </c>
    </row>
    <row r="611" spans="1:27" ht="75">
      <c r="A611" s="1006">
        <v>9102</v>
      </c>
      <c r="B611" s="864" t="s">
        <v>1056</v>
      </c>
      <c r="C611" s="900" t="s">
        <v>569</v>
      </c>
      <c r="D611" s="1007">
        <v>1.8</v>
      </c>
      <c r="E611" s="834">
        <v>54000</v>
      </c>
      <c r="F611" s="835">
        <v>58</v>
      </c>
      <c r="G611" s="1008">
        <v>32</v>
      </c>
      <c r="H611" s="1009">
        <v>27</v>
      </c>
      <c r="I611" s="1009">
        <v>40</v>
      </c>
      <c r="J611" s="1010">
        <v>250</v>
      </c>
      <c r="K611" s="782" t="s">
        <v>24</v>
      </c>
      <c r="L611" s="868">
        <v>12</v>
      </c>
      <c r="M611" s="1010">
        <v>5000</v>
      </c>
      <c r="N611" s="809">
        <v>0.1</v>
      </c>
      <c r="O611" s="870">
        <v>0.6</v>
      </c>
      <c r="P611" s="868">
        <v>107</v>
      </c>
      <c r="Q611" s="839"/>
      <c r="R611" s="826" t="s">
        <v>81</v>
      </c>
      <c r="S611" s="811">
        <v>642</v>
      </c>
      <c r="T611" s="840">
        <v>5664</v>
      </c>
      <c r="U611" s="919"/>
      <c r="V611" s="1009">
        <v>6.48</v>
      </c>
      <c r="W611" s="836"/>
      <c r="X611" s="919"/>
      <c r="Y611" s="1011">
        <v>6.48</v>
      </c>
      <c r="Z611" s="871"/>
      <c r="AA611" s="1013">
        <v>32.049600000000005</v>
      </c>
    </row>
    <row r="612" spans="1:27" ht="75">
      <c r="A612" s="1050">
        <v>9103</v>
      </c>
      <c r="B612" s="846" t="s">
        <v>1056</v>
      </c>
      <c r="C612" s="885" t="s">
        <v>570</v>
      </c>
      <c r="D612" s="1061">
        <v>1.3</v>
      </c>
      <c r="E612" s="848">
        <v>65000</v>
      </c>
      <c r="F612" s="903">
        <v>51</v>
      </c>
      <c r="G612" s="1062">
        <v>39</v>
      </c>
      <c r="H612" s="1018">
        <v>33</v>
      </c>
      <c r="I612" s="1018">
        <v>49</v>
      </c>
      <c r="J612" s="1063">
        <v>250</v>
      </c>
      <c r="K612" s="853" t="s">
        <v>24</v>
      </c>
      <c r="L612" s="854">
        <v>12</v>
      </c>
      <c r="M612" s="1063">
        <v>5000</v>
      </c>
      <c r="N612" s="856">
        <v>0.1</v>
      </c>
      <c r="O612" s="857">
        <v>0.6</v>
      </c>
      <c r="P612" s="854">
        <v>130</v>
      </c>
      <c r="Q612" s="825"/>
      <c r="R612" s="826" t="s">
        <v>81</v>
      </c>
      <c r="S612" s="858">
        <v>780</v>
      </c>
      <c r="T612" s="859">
        <v>6825</v>
      </c>
      <c r="U612" s="829"/>
      <c r="V612" s="1018">
        <v>7.8</v>
      </c>
      <c r="W612" s="851"/>
      <c r="X612" s="829"/>
      <c r="Y612" s="1065">
        <v>7.8</v>
      </c>
      <c r="Z612" s="861"/>
      <c r="AA612" s="1019">
        <v>38.610000000000007</v>
      </c>
    </row>
    <row r="613" spans="1:27" ht="45">
      <c r="A613" s="1006">
        <v>9105</v>
      </c>
      <c r="B613" s="864" t="s">
        <v>1056</v>
      </c>
      <c r="C613" s="900" t="s">
        <v>571</v>
      </c>
      <c r="D613" s="1007">
        <v>2.5</v>
      </c>
      <c r="E613" s="834">
        <v>52000</v>
      </c>
      <c r="F613" s="835">
        <v>68</v>
      </c>
      <c r="G613" s="1008">
        <v>27</v>
      </c>
      <c r="H613" s="1009">
        <v>23</v>
      </c>
      <c r="I613" s="1009">
        <v>34</v>
      </c>
      <c r="J613" s="1010">
        <v>250</v>
      </c>
      <c r="K613" s="782" t="s">
        <v>24</v>
      </c>
      <c r="L613" s="868">
        <v>15</v>
      </c>
      <c r="M613" s="1010">
        <v>5000</v>
      </c>
      <c r="N613" s="809">
        <v>0.1</v>
      </c>
      <c r="O613" s="870">
        <v>0.6</v>
      </c>
      <c r="P613" s="868">
        <v>82</v>
      </c>
      <c r="Q613" s="928"/>
      <c r="R613" s="826" t="s">
        <v>81</v>
      </c>
      <c r="S613" s="811">
        <v>492</v>
      </c>
      <c r="T613" s="840">
        <v>4548</v>
      </c>
      <c r="U613" s="928"/>
      <c r="V613" s="1009">
        <v>6.24</v>
      </c>
      <c r="W613" s="836"/>
      <c r="X613" s="928"/>
      <c r="Y613" s="1011">
        <v>6.24</v>
      </c>
      <c r="Z613" s="871"/>
      <c r="AA613" s="1013">
        <v>26.875200000000003</v>
      </c>
    </row>
    <row r="614" spans="1:27" ht="45">
      <c r="A614" s="1050">
        <v>9106</v>
      </c>
      <c r="B614" s="846" t="s">
        <v>1056</v>
      </c>
      <c r="C614" s="885" t="s">
        <v>572</v>
      </c>
      <c r="D614" s="1061">
        <v>1.8</v>
      </c>
      <c r="E614" s="848">
        <v>79000</v>
      </c>
      <c r="F614" s="903">
        <v>68</v>
      </c>
      <c r="G614" s="1062">
        <v>38</v>
      </c>
      <c r="H614" s="1018">
        <v>32</v>
      </c>
      <c r="I614" s="1018">
        <v>48</v>
      </c>
      <c r="J614" s="1063">
        <v>250</v>
      </c>
      <c r="K614" s="853" t="s">
        <v>24</v>
      </c>
      <c r="L614" s="854">
        <v>15</v>
      </c>
      <c r="M614" s="1063">
        <v>5000</v>
      </c>
      <c r="N614" s="856">
        <v>0.1</v>
      </c>
      <c r="O614" s="857">
        <v>0.45</v>
      </c>
      <c r="P614" s="854">
        <v>107</v>
      </c>
      <c r="Q614" s="839">
        <v>0.05</v>
      </c>
      <c r="R614" s="826">
        <v>548.1</v>
      </c>
      <c r="S614" s="858">
        <v>642</v>
      </c>
      <c r="T614" s="859">
        <v>6804</v>
      </c>
      <c r="U614" s="919">
        <v>9.8962500000000002</v>
      </c>
      <c r="V614" s="1018">
        <v>7.11</v>
      </c>
      <c r="W614" s="851"/>
      <c r="X614" s="919">
        <v>1.4000000000000001</v>
      </c>
      <c r="Y614" s="1065">
        <v>7.11</v>
      </c>
      <c r="Z614" s="861"/>
      <c r="AA614" s="1019">
        <v>37.758600000000001</v>
      </c>
    </row>
    <row r="615" spans="1:27" ht="45">
      <c r="A615" s="1006">
        <v>9107</v>
      </c>
      <c r="B615" s="864" t="s">
        <v>1056</v>
      </c>
      <c r="C615" s="900" t="s">
        <v>573</v>
      </c>
      <c r="D615" s="1007">
        <v>1.3</v>
      </c>
      <c r="E615" s="834">
        <v>125000</v>
      </c>
      <c r="F615" s="835">
        <v>73</v>
      </c>
      <c r="G615" s="1008">
        <v>56</v>
      </c>
      <c r="H615" s="1009">
        <v>47</v>
      </c>
      <c r="I615" s="1009">
        <v>71</v>
      </c>
      <c r="J615" s="1010">
        <v>250</v>
      </c>
      <c r="K615" s="782" t="s">
        <v>24</v>
      </c>
      <c r="L615" s="868">
        <v>15</v>
      </c>
      <c r="M615" s="1010">
        <v>5000</v>
      </c>
      <c r="N615" s="809">
        <v>0.1</v>
      </c>
      <c r="O615" s="870">
        <v>0.35</v>
      </c>
      <c r="P615" s="868">
        <v>130</v>
      </c>
      <c r="Q615" s="839">
        <v>0.05</v>
      </c>
      <c r="R615" s="826">
        <v>835.2</v>
      </c>
      <c r="S615" s="811">
        <v>780</v>
      </c>
      <c r="T615" s="840">
        <v>10530</v>
      </c>
      <c r="U615" s="919">
        <v>10.994000000000002</v>
      </c>
      <c r="V615" s="1009">
        <v>8.75</v>
      </c>
      <c r="W615" s="836"/>
      <c r="X615" s="919">
        <v>1.4000000000000001</v>
      </c>
      <c r="Y615" s="1011">
        <v>8.75</v>
      </c>
      <c r="Z615" s="871"/>
      <c r="AA615" s="1013">
        <v>55.957000000000001</v>
      </c>
    </row>
    <row r="616" spans="1:27" ht="15">
      <c r="A616" s="1006"/>
      <c r="B616" s="805"/>
      <c r="C616" s="804"/>
      <c r="D616" s="993"/>
      <c r="E616" s="834"/>
      <c r="F616" s="835"/>
      <c r="G616" s="1014"/>
      <c r="H616" s="1009"/>
      <c r="I616" s="1009"/>
      <c r="J616" s="1069"/>
      <c r="K616" s="807"/>
      <c r="L616" s="804"/>
      <c r="M616" s="1010"/>
      <c r="N616" s="809"/>
      <c r="O616" s="870" t="s">
        <v>81</v>
      </c>
      <c r="P616" s="807"/>
      <c r="Q616" s="839">
        <v>2.5000000000000001E-2</v>
      </c>
      <c r="R616" s="826">
        <v>2001</v>
      </c>
      <c r="S616" s="811"/>
      <c r="T616" s="840" t="s">
        <v>81</v>
      </c>
      <c r="U616" s="919">
        <v>15.68125</v>
      </c>
      <c r="V616" s="1009"/>
      <c r="W616" s="836"/>
      <c r="X616" s="919">
        <v>0.70000000000000007</v>
      </c>
      <c r="Y616" s="842" t="s">
        <v>81</v>
      </c>
      <c r="Z616" s="871"/>
      <c r="AA616" s="1013"/>
    </row>
    <row r="617" spans="1:27" ht="42.75">
      <c r="A617" s="1181">
        <v>9120</v>
      </c>
      <c r="B617" s="815" t="s">
        <v>1056</v>
      </c>
      <c r="C617" s="816" t="s">
        <v>574</v>
      </c>
      <c r="D617" s="817"/>
      <c r="E617" s="818"/>
      <c r="F617" s="819"/>
      <c r="G617" s="820"/>
      <c r="H617" s="821"/>
      <c r="I617" s="821"/>
      <c r="J617" s="822"/>
      <c r="K617" s="822"/>
      <c r="L617" s="817"/>
      <c r="M617" s="822"/>
      <c r="N617" s="823" t="s">
        <v>81</v>
      </c>
      <c r="O617" s="874" t="s">
        <v>81</v>
      </c>
      <c r="P617" s="817"/>
      <c r="Q617" s="839">
        <v>2.5000000000000001E-2</v>
      </c>
      <c r="R617" s="826">
        <v>2610</v>
      </c>
      <c r="S617" s="827"/>
      <c r="T617" s="828" t="s">
        <v>81</v>
      </c>
      <c r="U617" s="919">
        <v>18.216666666666665</v>
      </c>
      <c r="V617" s="821"/>
      <c r="W617" s="821"/>
      <c r="X617" s="919">
        <v>0.70000000000000007</v>
      </c>
      <c r="Y617" s="875" t="s">
        <v>81</v>
      </c>
      <c r="Z617" s="831"/>
      <c r="AA617" s="832"/>
    </row>
    <row r="618" spans="1:27" ht="15">
      <c r="A618" s="804"/>
      <c r="B618" s="805"/>
      <c r="C618" s="804"/>
      <c r="D618" s="993"/>
      <c r="E618" s="834"/>
      <c r="F618" s="835"/>
      <c r="G618" s="1014"/>
      <c r="H618" s="1009"/>
      <c r="I618" s="1009"/>
      <c r="J618" s="1069"/>
      <c r="K618" s="807"/>
      <c r="L618" s="804"/>
      <c r="M618" s="1169"/>
      <c r="N618" s="809" t="s">
        <v>81</v>
      </c>
      <c r="O618" s="870" t="s">
        <v>81</v>
      </c>
      <c r="P618" s="807"/>
      <c r="Q618" s="839">
        <v>2.5000000000000001E-2</v>
      </c>
      <c r="R618" s="826">
        <v>2523</v>
      </c>
      <c r="S618" s="811"/>
      <c r="T618" s="840" t="s">
        <v>81</v>
      </c>
      <c r="U618" s="919">
        <v>19.018750000000001</v>
      </c>
      <c r="V618" s="1009"/>
      <c r="W618" s="836"/>
      <c r="X618" s="919">
        <v>0.70000000000000007</v>
      </c>
      <c r="Y618" s="842" t="s">
        <v>81</v>
      </c>
      <c r="Z618" s="871"/>
      <c r="AA618" s="1013"/>
    </row>
    <row r="619" spans="1:27" ht="45">
      <c r="A619" s="845">
        <v>9121</v>
      </c>
      <c r="B619" s="846" t="s">
        <v>1056</v>
      </c>
      <c r="C619" s="846" t="s">
        <v>575</v>
      </c>
      <c r="D619" s="1072">
        <v>60</v>
      </c>
      <c r="E619" s="848">
        <v>111000</v>
      </c>
      <c r="F619" s="903">
        <v>370</v>
      </c>
      <c r="G619" s="1183">
        <v>6.2</v>
      </c>
      <c r="H619" s="1080">
        <v>6</v>
      </c>
      <c r="I619" s="1080">
        <v>6.7</v>
      </c>
      <c r="J619" s="1082">
        <v>8000</v>
      </c>
      <c r="K619" s="853" t="s">
        <v>24</v>
      </c>
      <c r="L619" s="854">
        <v>12</v>
      </c>
      <c r="M619" s="1082">
        <v>150000</v>
      </c>
      <c r="N619" s="856">
        <v>0.1</v>
      </c>
      <c r="O619" s="857">
        <v>0.65</v>
      </c>
      <c r="P619" s="854">
        <v>63</v>
      </c>
      <c r="Q619" s="839">
        <v>1.2500000000000001E-2</v>
      </c>
      <c r="R619" s="826">
        <v>1348.5</v>
      </c>
      <c r="S619" s="858">
        <v>378</v>
      </c>
      <c r="T619" s="859">
        <v>10701</v>
      </c>
      <c r="U619" s="919">
        <v>10.580555555555556</v>
      </c>
      <c r="V619" s="1080">
        <v>0.48099999999999998</v>
      </c>
      <c r="W619" s="1080">
        <v>3.86</v>
      </c>
      <c r="X619" s="919">
        <v>0.35000000000000003</v>
      </c>
      <c r="Y619" s="1083">
        <v>4.3410000000000002</v>
      </c>
      <c r="Z619" s="861">
        <v>374.78925000000004</v>
      </c>
      <c r="AA619" s="1074">
        <v>6.2464875000000006</v>
      </c>
    </row>
    <row r="620" spans="1:27" ht="45">
      <c r="A620" s="863">
        <v>9122</v>
      </c>
      <c r="B620" s="1131" t="s">
        <v>1056</v>
      </c>
      <c r="C620" s="864" t="s">
        <v>576</v>
      </c>
      <c r="D620" s="1184">
        <v>220</v>
      </c>
      <c r="E620" s="834">
        <v>33000</v>
      </c>
      <c r="F620" s="835">
        <v>136</v>
      </c>
      <c r="G620" s="1185">
        <v>0.62</v>
      </c>
      <c r="H620" s="1186">
        <v>0.54</v>
      </c>
      <c r="I620" s="1186">
        <v>0.74</v>
      </c>
      <c r="J620" s="1187">
        <v>10000</v>
      </c>
      <c r="K620" s="782" t="s">
        <v>24</v>
      </c>
      <c r="L620" s="868">
        <v>12</v>
      </c>
      <c r="M620" s="1187">
        <v>150000</v>
      </c>
      <c r="N620" s="809">
        <v>0.1</v>
      </c>
      <c r="O620" s="870">
        <v>0.75</v>
      </c>
      <c r="P620" s="868">
        <v>47</v>
      </c>
      <c r="Q620" s="839"/>
      <c r="R620" s="826" t="s">
        <v>81</v>
      </c>
      <c r="S620" s="811">
        <v>282</v>
      </c>
      <c r="T620" s="840">
        <v>3351</v>
      </c>
      <c r="U620" s="919"/>
      <c r="V620" s="1186">
        <v>0.16500000000000001</v>
      </c>
      <c r="W620" s="1186">
        <v>6.0850285714285711E-2</v>
      </c>
      <c r="X620" s="919"/>
      <c r="Y620" s="1188">
        <v>0.22585028571428573</v>
      </c>
      <c r="Z620" s="871">
        <v>135.74996914285717</v>
      </c>
      <c r="AA620" s="1189">
        <v>0.61704531428571441</v>
      </c>
    </row>
    <row r="621" spans="1:27" ht="90">
      <c r="A621" s="845">
        <v>9123</v>
      </c>
      <c r="B621" s="846" t="s">
        <v>1056</v>
      </c>
      <c r="C621" s="846" t="s">
        <v>578</v>
      </c>
      <c r="D621" s="1190">
        <v>50</v>
      </c>
      <c r="E621" s="848">
        <v>15500</v>
      </c>
      <c r="F621" s="903">
        <v>60</v>
      </c>
      <c r="G621" s="1191">
        <v>1.2</v>
      </c>
      <c r="H621" s="1192">
        <v>1.1000000000000001</v>
      </c>
      <c r="I621" s="1192">
        <v>1.5</v>
      </c>
      <c r="J621" s="1193">
        <v>2000</v>
      </c>
      <c r="K621" s="853" t="s">
        <v>24</v>
      </c>
      <c r="L621" s="854">
        <v>12</v>
      </c>
      <c r="M621" s="1193">
        <v>35000</v>
      </c>
      <c r="N621" s="856">
        <v>0.1</v>
      </c>
      <c r="O621" s="857">
        <v>0.7</v>
      </c>
      <c r="P621" s="854">
        <v>12</v>
      </c>
      <c r="Q621" s="825"/>
      <c r="R621" s="826" t="s">
        <v>81</v>
      </c>
      <c r="S621" s="858">
        <v>72</v>
      </c>
      <c r="T621" s="859">
        <v>1513.5</v>
      </c>
      <c r="U621" s="829"/>
      <c r="V621" s="1192">
        <v>0.30999999999999994</v>
      </c>
      <c r="W621" s="1192">
        <v>4.4496000000000008E-2</v>
      </c>
      <c r="X621" s="829"/>
      <c r="Y621" s="1194">
        <v>0.35449599999999992</v>
      </c>
      <c r="Z621" s="861">
        <v>61.118530000000007</v>
      </c>
      <c r="AA621" s="1195">
        <v>1.2223706000000001</v>
      </c>
    </row>
    <row r="622" spans="1:27" ht="75">
      <c r="A622" s="863">
        <v>9124</v>
      </c>
      <c r="B622" s="1131" t="s">
        <v>1056</v>
      </c>
      <c r="C622" s="900" t="s">
        <v>580</v>
      </c>
      <c r="D622" s="965">
        <v>25</v>
      </c>
      <c r="E622" s="834">
        <v>54000</v>
      </c>
      <c r="F622" s="835">
        <v>115</v>
      </c>
      <c r="G622" s="1196">
        <v>4.5999999999999996</v>
      </c>
      <c r="H622" s="1197">
        <v>4.0999999999999996</v>
      </c>
      <c r="I622" s="1197">
        <v>5.6</v>
      </c>
      <c r="J622" s="1198">
        <v>2000</v>
      </c>
      <c r="K622" s="782" t="s">
        <v>24</v>
      </c>
      <c r="L622" s="868">
        <v>12</v>
      </c>
      <c r="M622" s="1198">
        <v>30000</v>
      </c>
      <c r="N622" s="809">
        <v>0.1</v>
      </c>
      <c r="O622" s="870">
        <v>0.5</v>
      </c>
      <c r="P622" s="868">
        <v>39</v>
      </c>
      <c r="Q622" s="928"/>
      <c r="R622" s="826" t="s">
        <v>81</v>
      </c>
      <c r="S622" s="811">
        <v>234</v>
      </c>
      <c r="T622" s="840">
        <v>5256</v>
      </c>
      <c r="U622" s="928"/>
      <c r="V622" s="1197">
        <v>0.9</v>
      </c>
      <c r="W622" s="1197">
        <v>0.67968585164835171</v>
      </c>
      <c r="X622" s="928"/>
      <c r="Y622" s="1199">
        <v>1.5796858516483518</v>
      </c>
      <c r="Z622" s="871">
        <v>115.71136092032968</v>
      </c>
      <c r="AA622" s="967">
        <v>4.628454436813187</v>
      </c>
    </row>
    <row r="623" spans="1:27" ht="75">
      <c r="A623" s="845">
        <v>9125</v>
      </c>
      <c r="B623" s="846" t="s">
        <v>1056</v>
      </c>
      <c r="C623" s="885" t="s">
        <v>581</v>
      </c>
      <c r="D623" s="1190">
        <v>25</v>
      </c>
      <c r="E623" s="848">
        <v>66000</v>
      </c>
      <c r="F623" s="903">
        <v>128</v>
      </c>
      <c r="G623" s="1191">
        <v>5.0999999999999996</v>
      </c>
      <c r="H623" s="1192"/>
      <c r="I623" s="1192">
        <v>6.1</v>
      </c>
      <c r="J623" s="1193">
        <v>2500</v>
      </c>
      <c r="K623" s="853" t="s">
        <v>24</v>
      </c>
      <c r="L623" s="854">
        <v>12</v>
      </c>
      <c r="M623" s="1193">
        <v>30000</v>
      </c>
      <c r="N623" s="856">
        <v>0</v>
      </c>
      <c r="O623" s="857">
        <v>0.55000000000000004</v>
      </c>
      <c r="P623" s="854">
        <v>39</v>
      </c>
      <c r="Q623" s="839">
        <v>3.3300000000000003E-2</v>
      </c>
      <c r="R623" s="826">
        <v>2610</v>
      </c>
      <c r="S623" s="858">
        <v>234</v>
      </c>
      <c r="T623" s="859">
        <v>6856</v>
      </c>
      <c r="U623" s="1078">
        <v>12.35</v>
      </c>
      <c r="V623" s="1192">
        <v>1.2100000000000002</v>
      </c>
      <c r="W623" s="1192">
        <v>0.67968585164835171</v>
      </c>
      <c r="X623" s="1078">
        <v>0.93240000000000012</v>
      </c>
      <c r="Y623" s="1194">
        <v>1.8896858516483519</v>
      </c>
      <c r="Z623" s="861">
        <v>127.38236092032969</v>
      </c>
      <c r="AA623" s="1195">
        <v>5.0952944368131874</v>
      </c>
    </row>
    <row r="624" spans="1:27" ht="60">
      <c r="A624" s="863">
        <v>9126</v>
      </c>
      <c r="B624" s="1131" t="s">
        <v>1056</v>
      </c>
      <c r="C624" s="900" t="s">
        <v>582</v>
      </c>
      <c r="D624" s="965">
        <v>20</v>
      </c>
      <c r="E624" s="834">
        <v>65000</v>
      </c>
      <c r="F624" s="835">
        <v>134</v>
      </c>
      <c r="G624" s="1196">
        <v>6.7</v>
      </c>
      <c r="H624" s="1197">
        <v>5.9</v>
      </c>
      <c r="I624" s="1197">
        <v>8.1</v>
      </c>
      <c r="J624" s="1198">
        <v>1700</v>
      </c>
      <c r="K624" s="782" t="s">
        <v>24</v>
      </c>
      <c r="L624" s="868">
        <v>12</v>
      </c>
      <c r="M624" s="1198">
        <v>30000</v>
      </c>
      <c r="N624" s="809">
        <v>0.1</v>
      </c>
      <c r="O624" s="870">
        <v>0.65</v>
      </c>
      <c r="P624" s="868">
        <v>54</v>
      </c>
      <c r="Q624" s="839">
        <v>0.05</v>
      </c>
      <c r="R624" s="826">
        <v>3306</v>
      </c>
      <c r="S624" s="811">
        <v>324</v>
      </c>
      <c r="T624" s="840">
        <v>6469</v>
      </c>
      <c r="U624" s="1078">
        <v>25.02</v>
      </c>
      <c r="V624" s="1197">
        <v>1.4083333333333332</v>
      </c>
      <c r="W624" s="1197">
        <v>0.86741030769230765</v>
      </c>
      <c r="X624" s="1078">
        <v>1.4000000000000001</v>
      </c>
      <c r="Y624" s="1199">
        <v>2.2757436410256409</v>
      </c>
      <c r="Z624" s="871">
        <v>133.78283069079941</v>
      </c>
      <c r="AA624" s="967">
        <v>6.6891415345399707</v>
      </c>
    </row>
    <row r="625" spans="1:27" ht="75">
      <c r="A625" s="845">
        <v>9127</v>
      </c>
      <c r="B625" s="846" t="s">
        <v>1056</v>
      </c>
      <c r="C625" s="885" t="s">
        <v>583</v>
      </c>
      <c r="D625" s="1190">
        <v>20</v>
      </c>
      <c r="E625" s="848">
        <v>72000</v>
      </c>
      <c r="F625" s="903">
        <v>134</v>
      </c>
      <c r="G625" s="1191">
        <v>6.7</v>
      </c>
      <c r="H625" s="1192">
        <v>5.9</v>
      </c>
      <c r="I625" s="1192">
        <v>8</v>
      </c>
      <c r="J625" s="1193">
        <v>2000</v>
      </c>
      <c r="K625" s="853" t="s">
        <v>24</v>
      </c>
      <c r="L625" s="854">
        <v>12</v>
      </c>
      <c r="M625" s="1193">
        <v>30000</v>
      </c>
      <c r="N625" s="856">
        <v>0.1</v>
      </c>
      <c r="O625" s="857">
        <v>0.7</v>
      </c>
      <c r="P625" s="854">
        <v>54</v>
      </c>
      <c r="Q625" s="839">
        <v>3.3300000000000003E-2</v>
      </c>
      <c r="R625" s="826">
        <v>2262</v>
      </c>
      <c r="S625" s="858">
        <v>324</v>
      </c>
      <c r="T625" s="859">
        <v>7120</v>
      </c>
      <c r="U625" s="1078">
        <v>18.88</v>
      </c>
      <c r="V625" s="1192">
        <v>1.68</v>
      </c>
      <c r="W625" s="1192">
        <v>0.86741030769230765</v>
      </c>
      <c r="X625" s="1078">
        <v>0.93240000000000012</v>
      </c>
      <c r="Y625" s="1194">
        <v>2.5474103076923074</v>
      </c>
      <c r="Z625" s="861">
        <v>134.36302676923077</v>
      </c>
      <c r="AA625" s="1195">
        <v>6.7181513384615386</v>
      </c>
    </row>
    <row r="626" spans="1:27" ht="45">
      <c r="A626" s="863">
        <v>9128</v>
      </c>
      <c r="B626" s="1131" t="s">
        <v>1056</v>
      </c>
      <c r="C626" s="900" t="s">
        <v>584</v>
      </c>
      <c r="D626" s="1200">
        <v>60</v>
      </c>
      <c r="E626" s="834">
        <v>184000</v>
      </c>
      <c r="F626" s="835">
        <v>430</v>
      </c>
      <c r="G626" s="1201">
        <v>7.2</v>
      </c>
      <c r="H626" s="1202">
        <v>6.2</v>
      </c>
      <c r="I626" s="1202">
        <v>8.8000000000000007</v>
      </c>
      <c r="J626" s="1203">
        <v>4000</v>
      </c>
      <c r="K626" s="782" t="s">
        <v>24</v>
      </c>
      <c r="L626" s="868">
        <v>12</v>
      </c>
      <c r="M626" s="1203">
        <v>70000</v>
      </c>
      <c r="N626" s="809">
        <v>0.1</v>
      </c>
      <c r="O626" s="870">
        <v>0.55000000000000004</v>
      </c>
      <c r="P626" s="868">
        <v>78</v>
      </c>
      <c r="Q626" s="839">
        <v>0.05</v>
      </c>
      <c r="R626" s="826">
        <v>3132</v>
      </c>
      <c r="S626" s="811">
        <v>468</v>
      </c>
      <c r="T626" s="840">
        <v>17680</v>
      </c>
      <c r="U626" s="1078">
        <v>17.904545454545456</v>
      </c>
      <c r="V626" s="1202">
        <v>1.4457142857142857</v>
      </c>
      <c r="W626" s="1202">
        <v>0.64467692307692304</v>
      </c>
      <c r="X626" s="1078">
        <v>1.4000000000000001</v>
      </c>
      <c r="Y626" s="1204">
        <v>2.0903912087912087</v>
      </c>
      <c r="Z626" s="871">
        <v>429.68581978021984</v>
      </c>
      <c r="AA626" s="1205">
        <v>7.1614303296703303</v>
      </c>
    </row>
    <row r="627" spans="1:27" ht="45">
      <c r="A627" s="845">
        <v>9129</v>
      </c>
      <c r="B627" s="846" t="s">
        <v>1056</v>
      </c>
      <c r="C627" s="885" t="s">
        <v>586</v>
      </c>
      <c r="D627" s="1206">
        <v>40</v>
      </c>
      <c r="E627" s="848">
        <v>208000</v>
      </c>
      <c r="F627" s="903">
        <v>420</v>
      </c>
      <c r="G627" s="1207">
        <v>10.5</v>
      </c>
      <c r="H627" s="1208">
        <v>9</v>
      </c>
      <c r="I627" s="1208">
        <v>13</v>
      </c>
      <c r="J627" s="1209">
        <v>3000</v>
      </c>
      <c r="K627" s="853" t="s">
        <v>24</v>
      </c>
      <c r="L627" s="854">
        <v>12</v>
      </c>
      <c r="M627" s="1209">
        <v>60000</v>
      </c>
      <c r="N627" s="856">
        <v>0.1</v>
      </c>
      <c r="O627" s="857">
        <v>0.5</v>
      </c>
      <c r="P627" s="854">
        <v>93</v>
      </c>
      <c r="Q627" s="839">
        <v>6.6667000000000004E-2</v>
      </c>
      <c r="R627" s="826">
        <v>4002</v>
      </c>
      <c r="S627" s="858">
        <v>558</v>
      </c>
      <c r="T627" s="859">
        <v>20002</v>
      </c>
      <c r="U627" s="1078">
        <v>22.554545454545455</v>
      </c>
      <c r="V627" s="1208">
        <v>1.7333333333333334</v>
      </c>
      <c r="W627" s="1208">
        <v>1.0207384615384616</v>
      </c>
      <c r="X627" s="1078">
        <v>1.866676</v>
      </c>
      <c r="Y627" s="1210">
        <v>2.7540717948717948</v>
      </c>
      <c r="Z627" s="861">
        <v>414.54182564102564</v>
      </c>
      <c r="AA627" s="1211">
        <v>10.363545641025642</v>
      </c>
    </row>
    <row r="628" spans="1:27" ht="75">
      <c r="A628" s="863">
        <v>9142</v>
      </c>
      <c r="B628" s="864" t="s">
        <v>1056</v>
      </c>
      <c r="C628" s="900" t="s">
        <v>1113</v>
      </c>
      <c r="D628" s="1200">
        <v>35</v>
      </c>
      <c r="E628" s="834">
        <v>255000</v>
      </c>
      <c r="F628" s="835">
        <v>400</v>
      </c>
      <c r="G628" s="1201">
        <v>11.5</v>
      </c>
      <c r="H628" s="1202">
        <v>9.5</v>
      </c>
      <c r="I628" s="1202">
        <v>14.5</v>
      </c>
      <c r="J628" s="1203">
        <v>3000</v>
      </c>
      <c r="K628" s="782" t="s">
        <v>24</v>
      </c>
      <c r="L628" s="868">
        <v>12</v>
      </c>
      <c r="M628" s="1203">
        <v>60000</v>
      </c>
      <c r="N628" s="809">
        <v>0.1</v>
      </c>
      <c r="O628" s="870">
        <v>0.5</v>
      </c>
      <c r="P628" s="868">
        <v>93</v>
      </c>
      <c r="Q628" s="839">
        <v>0.1</v>
      </c>
      <c r="R628" s="826">
        <v>6960</v>
      </c>
      <c r="S628" s="811">
        <v>558</v>
      </c>
      <c r="T628" s="840">
        <v>24373</v>
      </c>
      <c r="U628" s="1078">
        <v>36.786363636363639</v>
      </c>
      <c r="V628" s="1202">
        <v>2.125</v>
      </c>
      <c r="W628" s="1202">
        <v>4.4496000000000008E-2</v>
      </c>
      <c r="X628" s="1078">
        <v>2.8000000000000003</v>
      </c>
      <c r="Y628" s="1204">
        <v>2.1694960000000001</v>
      </c>
      <c r="Z628" s="871">
        <v>396.31242933333334</v>
      </c>
      <c r="AA628" s="1205">
        <v>11.323212266666667</v>
      </c>
    </row>
    <row r="629" spans="1:27" ht="75">
      <c r="A629" s="1212">
        <v>9130</v>
      </c>
      <c r="B629" s="1213" t="s">
        <v>1056</v>
      </c>
      <c r="C629" s="1214" t="s">
        <v>587</v>
      </c>
      <c r="D629" s="1215">
        <v>20</v>
      </c>
      <c r="E629" s="1216">
        <v>111000</v>
      </c>
      <c r="F629" s="1217">
        <v>270</v>
      </c>
      <c r="G629" s="1218">
        <v>13.5</v>
      </c>
      <c r="H629" s="1219">
        <v>12.5</v>
      </c>
      <c r="I629" s="1219">
        <v>15.5</v>
      </c>
      <c r="J629" s="1220">
        <v>2500</v>
      </c>
      <c r="K629" s="1221" t="s">
        <v>24</v>
      </c>
      <c r="L629" s="1222">
        <v>10</v>
      </c>
      <c r="M629" s="1220">
        <v>30000</v>
      </c>
      <c r="N629" s="1223">
        <v>0.1</v>
      </c>
      <c r="O629" s="1224">
        <v>0.55000000000000004</v>
      </c>
      <c r="P629" s="1222">
        <v>106</v>
      </c>
      <c r="Q629" s="839">
        <v>0.1</v>
      </c>
      <c r="R629" s="826">
        <v>9918</v>
      </c>
      <c r="S629" s="1225">
        <v>636</v>
      </c>
      <c r="T629" s="1226">
        <v>12724</v>
      </c>
      <c r="U629" s="1078">
        <v>51.113636363636367</v>
      </c>
      <c r="V629" s="1219">
        <v>2.0350000000000001</v>
      </c>
      <c r="W629" s="1219">
        <v>5.2663525183150188</v>
      </c>
      <c r="X629" s="1078">
        <v>2.8000000000000003</v>
      </c>
      <c r="Y629" s="1227">
        <v>7.301352518315019</v>
      </c>
      <c r="Z629" s="1228">
        <v>272.60095540293042</v>
      </c>
      <c r="AA629" s="1229">
        <v>13.63004777014652</v>
      </c>
    </row>
    <row r="630" spans="1:27" ht="75">
      <c r="A630" s="863">
        <v>9144</v>
      </c>
      <c r="B630" s="1131" t="s">
        <v>1056</v>
      </c>
      <c r="C630" s="900" t="s">
        <v>1114</v>
      </c>
      <c r="D630" s="965">
        <v>18</v>
      </c>
      <c r="E630" s="834">
        <v>110000</v>
      </c>
      <c r="F630" s="835">
        <v>260</v>
      </c>
      <c r="G630" s="1196">
        <v>14.5</v>
      </c>
      <c r="H630" s="1197">
        <v>13.5</v>
      </c>
      <c r="I630" s="1197">
        <v>16.5</v>
      </c>
      <c r="J630" s="1198">
        <v>2500</v>
      </c>
      <c r="K630" s="782" t="s">
        <v>24</v>
      </c>
      <c r="L630" s="868">
        <v>10</v>
      </c>
      <c r="M630" s="1198">
        <v>30000</v>
      </c>
      <c r="N630" s="809">
        <v>0.1</v>
      </c>
      <c r="O630" s="870">
        <v>0.55000000000000004</v>
      </c>
      <c r="P630" s="868">
        <v>110</v>
      </c>
      <c r="Q630" s="839">
        <v>0.1</v>
      </c>
      <c r="R630" s="826">
        <v>11223</v>
      </c>
      <c r="S630" s="811">
        <v>660</v>
      </c>
      <c r="T630" s="840">
        <v>12640</v>
      </c>
      <c r="U630" s="1078">
        <v>58.136363636363633</v>
      </c>
      <c r="V630" s="1197">
        <v>2.0166666666666666</v>
      </c>
      <c r="W630" s="1197">
        <v>6.0274103076923078</v>
      </c>
      <c r="X630" s="1078">
        <v>2.8000000000000003</v>
      </c>
      <c r="Y630" s="1199">
        <v>8.0440769743589744</v>
      </c>
      <c r="Z630" s="871">
        <v>259.3815240923077</v>
      </c>
      <c r="AA630" s="967">
        <v>14.410084671794872</v>
      </c>
    </row>
    <row r="631" spans="1:27" ht="90">
      <c r="A631" s="845">
        <v>9131</v>
      </c>
      <c r="B631" s="846" t="s">
        <v>1056</v>
      </c>
      <c r="C631" s="846" t="s">
        <v>588</v>
      </c>
      <c r="D631" s="1190">
        <v>45</v>
      </c>
      <c r="E631" s="848">
        <v>7700</v>
      </c>
      <c r="F631" s="903">
        <v>200</v>
      </c>
      <c r="G631" s="1191">
        <v>4.4000000000000004</v>
      </c>
      <c r="H631" s="1192">
        <v>4.3</v>
      </c>
      <c r="I631" s="1192">
        <v>4.5</v>
      </c>
      <c r="J631" s="1193">
        <v>2000</v>
      </c>
      <c r="K631" s="853" t="s">
        <v>24</v>
      </c>
      <c r="L631" s="854">
        <v>12</v>
      </c>
      <c r="M631" s="1193">
        <v>35000</v>
      </c>
      <c r="N631" s="856">
        <v>0.1</v>
      </c>
      <c r="O631" s="857">
        <v>0.95</v>
      </c>
      <c r="P631" s="854">
        <v>12</v>
      </c>
      <c r="Q631" s="839">
        <v>0.05</v>
      </c>
      <c r="R631" s="826">
        <v>321.89999999999998</v>
      </c>
      <c r="S631" s="858">
        <v>72</v>
      </c>
      <c r="T631" s="859">
        <v>788.1</v>
      </c>
      <c r="U631" s="1078">
        <v>1.4968181818181816</v>
      </c>
      <c r="V631" s="1192">
        <v>0.20899999999999999</v>
      </c>
      <c r="W631" s="1192">
        <v>3.4000000000000004</v>
      </c>
      <c r="X631" s="1078">
        <v>1.4000000000000001</v>
      </c>
      <c r="Y631" s="1194">
        <v>3.6090000000000004</v>
      </c>
      <c r="Z631" s="861">
        <v>198.15097500000002</v>
      </c>
      <c r="AA631" s="1195">
        <v>4.4033550000000004</v>
      </c>
    </row>
    <row r="632" spans="1:27" ht="105">
      <c r="A632" s="863">
        <v>9132</v>
      </c>
      <c r="B632" s="1131" t="s">
        <v>1056</v>
      </c>
      <c r="C632" s="864" t="s">
        <v>1115</v>
      </c>
      <c r="D632" s="965">
        <v>22</v>
      </c>
      <c r="E632" s="834">
        <v>24000</v>
      </c>
      <c r="F632" s="835">
        <v>147</v>
      </c>
      <c r="G632" s="1196">
        <v>6.7</v>
      </c>
      <c r="H632" s="1197">
        <v>6.5</v>
      </c>
      <c r="I632" s="1197">
        <v>7.1</v>
      </c>
      <c r="J632" s="1198">
        <v>2500</v>
      </c>
      <c r="K632" s="782" t="s">
        <v>24</v>
      </c>
      <c r="L632" s="868">
        <v>12</v>
      </c>
      <c r="M632" s="1198">
        <v>35000</v>
      </c>
      <c r="N632" s="809">
        <v>0</v>
      </c>
      <c r="O632" s="870">
        <v>0.7</v>
      </c>
      <c r="P632" s="868">
        <v>36</v>
      </c>
      <c r="Q632" s="839">
        <v>6.6667000000000004E-2</v>
      </c>
      <c r="R632" s="826">
        <v>643.79999999999995</v>
      </c>
      <c r="S632" s="811">
        <v>216</v>
      </c>
      <c r="T632" s="840">
        <v>2624</v>
      </c>
      <c r="U632" s="1078">
        <v>2.9936363636363632</v>
      </c>
      <c r="V632" s="1197">
        <v>0.48</v>
      </c>
      <c r="W632" s="1197">
        <v>4.5866666666666669</v>
      </c>
      <c r="X632" s="1078">
        <v>1.866676</v>
      </c>
      <c r="Y632" s="1199">
        <v>5.0666666666666664</v>
      </c>
      <c r="Z632" s="871">
        <v>148.01365333333334</v>
      </c>
      <c r="AA632" s="967">
        <v>6.7278933333333333</v>
      </c>
    </row>
    <row r="633" spans="1:27" ht="90">
      <c r="A633" s="845">
        <v>9133</v>
      </c>
      <c r="B633" s="846" t="s">
        <v>1056</v>
      </c>
      <c r="C633" s="846" t="s">
        <v>1116</v>
      </c>
      <c r="D633" s="1190">
        <v>22</v>
      </c>
      <c r="E633" s="848">
        <v>27000</v>
      </c>
      <c r="F633" s="903">
        <v>169</v>
      </c>
      <c r="G633" s="1191">
        <v>7.7</v>
      </c>
      <c r="H633" s="1192">
        <v>7.4</v>
      </c>
      <c r="I633" s="1192">
        <v>8.1999999999999993</v>
      </c>
      <c r="J633" s="1193">
        <v>2000</v>
      </c>
      <c r="K633" s="853" t="s">
        <v>24</v>
      </c>
      <c r="L633" s="854">
        <v>12</v>
      </c>
      <c r="M633" s="1193">
        <v>35000</v>
      </c>
      <c r="N633" s="856">
        <v>0.1</v>
      </c>
      <c r="O633" s="857">
        <v>0.65</v>
      </c>
      <c r="P633" s="854">
        <v>36</v>
      </c>
      <c r="Q633" s="839">
        <v>0.1</v>
      </c>
      <c r="R633" s="826">
        <v>574.20000000000005</v>
      </c>
      <c r="S633" s="858">
        <v>216</v>
      </c>
      <c r="T633" s="859">
        <v>2727</v>
      </c>
      <c r="U633" s="1078">
        <v>2.7018181818181821</v>
      </c>
      <c r="V633" s="1192">
        <v>0.50142857142857145</v>
      </c>
      <c r="W633" s="1192">
        <v>5.16</v>
      </c>
      <c r="X633" s="1078">
        <v>2.8000000000000003</v>
      </c>
      <c r="Y633" s="1194">
        <v>5.6614285714285719</v>
      </c>
      <c r="Z633" s="861">
        <v>170.00327142857145</v>
      </c>
      <c r="AA633" s="1195">
        <v>7.7274214285714296</v>
      </c>
    </row>
    <row r="634" spans="1:27" ht="60">
      <c r="A634" s="863">
        <v>9134</v>
      </c>
      <c r="B634" s="1131" t="s">
        <v>1056</v>
      </c>
      <c r="C634" s="864" t="s">
        <v>591</v>
      </c>
      <c r="D634" s="1200">
        <v>30</v>
      </c>
      <c r="E634" s="834">
        <v>49000</v>
      </c>
      <c r="F634" s="835">
        <v>300</v>
      </c>
      <c r="G634" s="1201">
        <v>9.9</v>
      </c>
      <c r="H634" s="1202">
        <v>9.1999999999999993</v>
      </c>
      <c r="I634" s="1202">
        <v>11.1</v>
      </c>
      <c r="J634" s="1203">
        <v>1500</v>
      </c>
      <c r="K634" s="782" t="s">
        <v>24</v>
      </c>
      <c r="L634" s="868">
        <v>12</v>
      </c>
      <c r="M634" s="1203">
        <v>30000</v>
      </c>
      <c r="N634" s="809">
        <v>0.1</v>
      </c>
      <c r="O634" s="870">
        <v>0.45</v>
      </c>
      <c r="P634" s="868">
        <v>39</v>
      </c>
      <c r="Q634" s="839">
        <v>0.05</v>
      </c>
      <c r="R634" s="826">
        <v>1914</v>
      </c>
      <c r="S634" s="811">
        <v>234</v>
      </c>
      <c r="T634" s="840">
        <v>4791</v>
      </c>
      <c r="U634" s="1078">
        <v>15.806666666666667</v>
      </c>
      <c r="V634" s="1202">
        <v>0.73499999999999999</v>
      </c>
      <c r="W634" s="1202">
        <v>5.1026666666666669</v>
      </c>
      <c r="X634" s="1078">
        <v>1.4000000000000001</v>
      </c>
      <c r="Y634" s="1204">
        <v>5.8376666666666672</v>
      </c>
      <c r="Z634" s="871">
        <v>298.04500000000002</v>
      </c>
      <c r="AA634" s="1205">
        <v>9.9348333333333336</v>
      </c>
    </row>
    <row r="635" spans="1:27" ht="75">
      <c r="A635" s="845">
        <v>9135</v>
      </c>
      <c r="B635" s="846" t="s">
        <v>1056</v>
      </c>
      <c r="C635" s="846" t="s">
        <v>592</v>
      </c>
      <c r="D635" s="1190">
        <v>30</v>
      </c>
      <c r="E635" s="848">
        <v>310000</v>
      </c>
      <c r="F635" s="903">
        <v>450</v>
      </c>
      <c r="G635" s="1191">
        <v>15</v>
      </c>
      <c r="H635" s="1192">
        <v>13.5</v>
      </c>
      <c r="I635" s="1192">
        <v>17</v>
      </c>
      <c r="J635" s="1193">
        <v>6000</v>
      </c>
      <c r="K635" s="853" t="s">
        <v>24</v>
      </c>
      <c r="L635" s="854">
        <v>10</v>
      </c>
      <c r="M635" s="1230">
        <v>80000</v>
      </c>
      <c r="N635" s="856">
        <v>0.1</v>
      </c>
      <c r="O635" s="857">
        <v>0.65</v>
      </c>
      <c r="P635" s="854">
        <v>124</v>
      </c>
      <c r="Q635" s="839"/>
      <c r="R635" s="826" t="s">
        <v>81</v>
      </c>
      <c r="S635" s="858">
        <v>744</v>
      </c>
      <c r="T635" s="859">
        <v>34224</v>
      </c>
      <c r="U635" s="1078"/>
      <c r="V635" s="1192">
        <v>2.5187500000000003</v>
      </c>
      <c r="W635" s="1192">
        <v>5.2663525183150188</v>
      </c>
      <c r="X635" s="1078"/>
      <c r="Y635" s="1194">
        <v>7.7851025183150195</v>
      </c>
      <c r="Z635" s="861">
        <v>445.14038310439565</v>
      </c>
      <c r="AA635" s="1195">
        <v>14.838012770146522</v>
      </c>
    </row>
    <row r="636" spans="1:27" ht="75">
      <c r="A636" s="863">
        <v>9136</v>
      </c>
      <c r="B636" s="1131"/>
      <c r="C636" s="864" t="s">
        <v>593</v>
      </c>
      <c r="D636" s="1184">
        <v>100</v>
      </c>
      <c r="E636" s="834">
        <v>7700</v>
      </c>
      <c r="F636" s="835">
        <v>19</v>
      </c>
      <c r="G636" s="1185">
        <v>0.19</v>
      </c>
      <c r="H636" s="1186">
        <v>0.2</v>
      </c>
      <c r="I636" s="1186">
        <v>0.2</v>
      </c>
      <c r="J636" s="1187">
        <v>7000</v>
      </c>
      <c r="K636" s="782" t="s">
        <v>24</v>
      </c>
      <c r="L636" s="868">
        <v>15</v>
      </c>
      <c r="M636" s="1187">
        <v>200000</v>
      </c>
      <c r="N636" s="809">
        <v>0.25</v>
      </c>
      <c r="O636" s="870">
        <v>1.2</v>
      </c>
      <c r="P636" s="868">
        <v>55</v>
      </c>
      <c r="Q636" s="825"/>
      <c r="R636" s="826" t="s">
        <v>81</v>
      </c>
      <c r="S636" s="811">
        <v>330</v>
      </c>
      <c r="T636" s="840">
        <v>865.15</v>
      </c>
      <c r="U636" s="829"/>
      <c r="V636" s="1186">
        <v>4.6199999999999998E-2</v>
      </c>
      <c r="W636" s="836"/>
      <c r="X636" s="829"/>
      <c r="Y636" s="1188">
        <v>4.6199999999999998E-2</v>
      </c>
      <c r="Z636" s="871">
        <v>18.677214285714285</v>
      </c>
      <c r="AA636" s="1189">
        <v>0.18677214285714286</v>
      </c>
    </row>
    <row r="637" spans="1:27" ht="60">
      <c r="A637" s="863">
        <v>9138</v>
      </c>
      <c r="B637" s="864"/>
      <c r="C637" s="864" t="s">
        <v>595</v>
      </c>
      <c r="D637" s="1184">
        <v>100</v>
      </c>
      <c r="E637" s="834">
        <v>35000</v>
      </c>
      <c r="F637" s="835"/>
      <c r="G637" s="1185">
        <v>0.45</v>
      </c>
      <c r="H637" s="1186">
        <v>0.4</v>
      </c>
      <c r="I637" s="1186">
        <v>0.6</v>
      </c>
      <c r="J637" s="1187">
        <v>13000</v>
      </c>
      <c r="K637" s="782" t="s">
        <v>24</v>
      </c>
      <c r="L637" s="868">
        <v>12</v>
      </c>
      <c r="M637" s="1187">
        <v>200000</v>
      </c>
      <c r="N637" s="809">
        <v>0.1</v>
      </c>
      <c r="O637" s="870">
        <v>0.65</v>
      </c>
      <c r="P637" s="868">
        <v>101</v>
      </c>
      <c r="Q637" s="839"/>
      <c r="R637" s="826" t="s">
        <v>81</v>
      </c>
      <c r="S637" s="811">
        <v>606</v>
      </c>
      <c r="T637" s="840">
        <v>3861</v>
      </c>
      <c r="U637" s="841"/>
      <c r="V637" s="1186">
        <v>0.11374999999999999</v>
      </c>
      <c r="W637" s="836"/>
      <c r="X637" s="841"/>
      <c r="Y637" s="1188">
        <v>0.11374999999999999</v>
      </c>
      <c r="Z637" s="871"/>
      <c r="AA637" s="1189">
        <v>0.45182499999999998</v>
      </c>
    </row>
    <row r="638" spans="1:27" ht="45">
      <c r="A638" s="845">
        <v>9139</v>
      </c>
      <c r="B638" s="846"/>
      <c r="C638" s="846" t="s">
        <v>1117</v>
      </c>
      <c r="D638" s="999">
        <v>1</v>
      </c>
      <c r="E638" s="848">
        <v>23000</v>
      </c>
      <c r="F638" s="903"/>
      <c r="G638" s="1062">
        <v>37</v>
      </c>
      <c r="H638" s="1018">
        <v>31</v>
      </c>
      <c r="I638" s="1018">
        <v>47</v>
      </c>
      <c r="J638" s="1177">
        <v>80</v>
      </c>
      <c r="K638" s="853" t="s">
        <v>24</v>
      </c>
      <c r="L638" s="854">
        <v>15</v>
      </c>
      <c r="M638" s="1063">
        <v>5000</v>
      </c>
      <c r="N638" s="856">
        <v>0.25</v>
      </c>
      <c r="O638" s="857">
        <v>1.3</v>
      </c>
      <c r="P638" s="854">
        <v>102</v>
      </c>
      <c r="Q638" s="839">
        <v>0.05</v>
      </c>
      <c r="R638" s="826">
        <v>3480</v>
      </c>
      <c r="S638" s="858">
        <v>612</v>
      </c>
      <c r="T638" s="859">
        <v>2210.5</v>
      </c>
      <c r="U638" s="1078">
        <v>20.67</v>
      </c>
      <c r="V638" s="1018">
        <v>5.9799999999999995</v>
      </c>
      <c r="W638" s="851"/>
      <c r="X638" s="1078">
        <v>1.4000000000000001</v>
      </c>
      <c r="Y638" s="1065">
        <v>5.9799999999999995</v>
      </c>
      <c r="Z638" s="861"/>
      <c r="AA638" s="1019">
        <v>36.972375</v>
      </c>
    </row>
    <row r="639" spans="1:27" ht="15">
      <c r="A639" s="804"/>
      <c r="B639" s="805"/>
      <c r="C639" s="804"/>
      <c r="D639" s="993"/>
      <c r="E639" s="834"/>
      <c r="F639" s="835"/>
      <c r="G639" s="1014"/>
      <c r="H639" s="1009"/>
      <c r="I639" s="1009"/>
      <c r="J639" s="1069"/>
      <c r="K639" s="807"/>
      <c r="L639" s="804"/>
      <c r="M639" s="1010"/>
      <c r="N639" s="809" t="s">
        <v>81</v>
      </c>
      <c r="O639" s="870" t="s">
        <v>81</v>
      </c>
      <c r="P639" s="807"/>
      <c r="Q639" s="839">
        <v>0.05</v>
      </c>
      <c r="R639" s="826">
        <v>5046</v>
      </c>
      <c r="S639" s="811"/>
      <c r="T639" s="840" t="s">
        <v>81</v>
      </c>
      <c r="U639" s="1078">
        <v>29.555</v>
      </c>
      <c r="V639" s="1009"/>
      <c r="W639" s="836"/>
      <c r="X639" s="1078">
        <v>1.4000000000000001</v>
      </c>
      <c r="Y639" s="842" t="s">
        <v>81</v>
      </c>
      <c r="Z639" s="871"/>
      <c r="AA639" s="1013"/>
    </row>
    <row r="640" spans="1:27" ht="15">
      <c r="A640" s="814">
        <v>9180</v>
      </c>
      <c r="B640" s="815"/>
      <c r="C640" s="887" t="s">
        <v>599</v>
      </c>
      <c r="D640" s="1127"/>
      <c r="E640" s="818"/>
      <c r="F640" s="819"/>
      <c r="G640" s="820"/>
      <c r="H640" s="821"/>
      <c r="I640" s="821"/>
      <c r="J640" s="822"/>
      <c r="K640" s="822"/>
      <c r="L640" s="817"/>
      <c r="M640" s="822"/>
      <c r="N640" s="823" t="s">
        <v>81</v>
      </c>
      <c r="O640" s="874" t="s">
        <v>81</v>
      </c>
      <c r="P640" s="817"/>
      <c r="Q640" s="839">
        <v>0.05</v>
      </c>
      <c r="R640" s="826">
        <v>5916</v>
      </c>
      <c r="S640" s="827"/>
      <c r="T640" s="828" t="s">
        <v>81</v>
      </c>
      <c r="U640" s="1078">
        <v>34.81</v>
      </c>
      <c r="V640" s="821"/>
      <c r="W640" s="821"/>
      <c r="X640" s="1078">
        <v>1.4000000000000001</v>
      </c>
      <c r="Y640" s="875" t="s">
        <v>81</v>
      </c>
      <c r="Z640" s="831"/>
      <c r="AA640" s="832"/>
    </row>
    <row r="641" spans="1:27" ht="15">
      <c r="A641" s="804"/>
      <c r="B641" s="805"/>
      <c r="C641" s="804"/>
      <c r="D641" s="993"/>
      <c r="E641" s="834"/>
      <c r="F641" s="835"/>
      <c r="G641" s="1014"/>
      <c r="H641" s="1009"/>
      <c r="I641" s="1009"/>
      <c r="J641" s="1069"/>
      <c r="K641" s="807"/>
      <c r="L641" s="804"/>
      <c r="M641" s="1010"/>
      <c r="N641" s="809" t="s">
        <v>81</v>
      </c>
      <c r="O641" s="870" t="s">
        <v>81</v>
      </c>
      <c r="P641" s="807"/>
      <c r="Q641" s="839">
        <v>0.05</v>
      </c>
      <c r="R641" s="826">
        <v>247.2</v>
      </c>
      <c r="S641" s="811"/>
      <c r="T641" s="840" t="s">
        <v>81</v>
      </c>
      <c r="U641" s="1078">
        <v>2.0709999999999997</v>
      </c>
      <c r="V641" s="1009"/>
      <c r="W641" s="836"/>
      <c r="X641" s="1078">
        <v>1.4000000000000001</v>
      </c>
      <c r="Y641" s="842" t="s">
        <v>81</v>
      </c>
      <c r="Z641" s="871"/>
      <c r="AA641" s="1013"/>
    </row>
    <row r="642" spans="1:27" ht="45">
      <c r="A642" s="845">
        <v>9181</v>
      </c>
      <c r="B642" s="846"/>
      <c r="C642" s="846" t="s">
        <v>600</v>
      </c>
      <c r="D642" s="902">
        <v>32</v>
      </c>
      <c r="E642" s="848">
        <v>13500</v>
      </c>
      <c r="F642" s="903">
        <v>100</v>
      </c>
      <c r="G642" s="972">
        <v>300</v>
      </c>
      <c r="H642" s="905">
        <v>260</v>
      </c>
      <c r="I642" s="905">
        <v>370</v>
      </c>
      <c r="J642" s="906">
        <v>7</v>
      </c>
      <c r="K642" s="853" t="s">
        <v>24</v>
      </c>
      <c r="L642" s="854">
        <v>12</v>
      </c>
      <c r="M642" s="906">
        <v>150</v>
      </c>
      <c r="N642" s="856">
        <v>0.25</v>
      </c>
      <c r="O642" s="857">
        <v>0.95</v>
      </c>
      <c r="P642" s="854">
        <v>32</v>
      </c>
      <c r="Q642" s="839">
        <v>0.05</v>
      </c>
      <c r="R642" s="826">
        <v>3955.2</v>
      </c>
      <c r="S642" s="858">
        <v>192</v>
      </c>
      <c r="T642" s="859">
        <v>1299</v>
      </c>
      <c r="U642" s="1078">
        <v>23.125999999999998</v>
      </c>
      <c r="V642" s="905">
        <v>85.5</v>
      </c>
      <c r="W642" s="851"/>
      <c r="X642" s="1078">
        <v>1.4000000000000001</v>
      </c>
      <c r="Y642" s="907">
        <v>85.5</v>
      </c>
      <c r="Z642" s="861">
        <v>95.417142857142863</v>
      </c>
      <c r="AA642" s="894">
        <v>298.17857142857144</v>
      </c>
    </row>
    <row r="643" spans="1:27" ht="60">
      <c r="A643" s="863">
        <v>9182</v>
      </c>
      <c r="B643" s="864"/>
      <c r="C643" s="864" t="s">
        <v>1118</v>
      </c>
      <c r="D643" s="908">
        <v>62</v>
      </c>
      <c r="E643" s="834">
        <v>46000</v>
      </c>
      <c r="F643" s="835">
        <v>220</v>
      </c>
      <c r="G643" s="973">
        <v>350</v>
      </c>
      <c r="H643" s="910">
        <v>300</v>
      </c>
      <c r="I643" s="910">
        <v>430</v>
      </c>
      <c r="J643" s="911">
        <v>20</v>
      </c>
      <c r="K643" s="782" t="s">
        <v>24</v>
      </c>
      <c r="L643" s="868">
        <v>12</v>
      </c>
      <c r="M643" s="911">
        <v>400</v>
      </c>
      <c r="N643" s="809">
        <v>0.1</v>
      </c>
      <c r="O643" s="870">
        <v>0.75</v>
      </c>
      <c r="P643" s="868">
        <v>55</v>
      </c>
      <c r="Q643" s="839">
        <v>0.05</v>
      </c>
      <c r="R643" s="826">
        <v>7333.6</v>
      </c>
      <c r="S643" s="811">
        <v>330</v>
      </c>
      <c r="T643" s="840">
        <v>4608</v>
      </c>
      <c r="U643" s="1078">
        <v>41.303000000000004</v>
      </c>
      <c r="V643" s="910">
        <v>86.25</v>
      </c>
      <c r="W643" s="836"/>
      <c r="X643" s="1078">
        <v>1.4000000000000001</v>
      </c>
      <c r="Y643" s="913">
        <v>86.25</v>
      </c>
      <c r="Z643" s="871">
        <v>215.95529999999999</v>
      </c>
      <c r="AA643" s="970">
        <v>348.315</v>
      </c>
    </row>
    <row r="644" spans="1:27" ht="60">
      <c r="A644" s="863">
        <v>9184</v>
      </c>
      <c r="B644" s="864"/>
      <c r="C644" s="864" t="s">
        <v>602</v>
      </c>
      <c r="D644" s="908">
        <v>80</v>
      </c>
      <c r="E644" s="834">
        <v>89000</v>
      </c>
      <c r="F644" s="835">
        <v>340</v>
      </c>
      <c r="G644" s="973">
        <v>430</v>
      </c>
      <c r="H644" s="910">
        <v>370</v>
      </c>
      <c r="I644" s="910">
        <v>540</v>
      </c>
      <c r="J644" s="911">
        <v>30</v>
      </c>
      <c r="K644" s="782" t="s">
        <v>24</v>
      </c>
      <c r="L644" s="868">
        <v>12</v>
      </c>
      <c r="M644" s="911">
        <v>600</v>
      </c>
      <c r="N644" s="809">
        <v>0.1</v>
      </c>
      <c r="O644" s="870">
        <v>0.7</v>
      </c>
      <c r="P644" s="868">
        <v>55</v>
      </c>
      <c r="Q644" s="839">
        <v>0.05</v>
      </c>
      <c r="R644" s="826">
        <v>10547.2</v>
      </c>
      <c r="S644" s="811">
        <v>330</v>
      </c>
      <c r="T644" s="840">
        <v>8607</v>
      </c>
      <c r="U644" s="1078">
        <v>58.566000000000003</v>
      </c>
      <c r="V644" s="910">
        <v>103.83333333333333</v>
      </c>
      <c r="W644" s="836"/>
      <c r="X644" s="1078">
        <v>1.4000000000000001</v>
      </c>
      <c r="Y644" s="913">
        <v>103.83333333333333</v>
      </c>
      <c r="Z644" s="871">
        <v>343.84533333333331</v>
      </c>
      <c r="AA644" s="970">
        <v>429.80666666666667</v>
      </c>
    </row>
    <row r="645" spans="1:27" ht="60">
      <c r="A645" s="845">
        <v>9185</v>
      </c>
      <c r="B645" s="846"/>
      <c r="C645" s="846" t="s">
        <v>603</v>
      </c>
      <c r="D645" s="902">
        <v>100</v>
      </c>
      <c r="E645" s="848">
        <v>107000</v>
      </c>
      <c r="F645" s="903">
        <v>390</v>
      </c>
      <c r="G645" s="972">
        <v>390</v>
      </c>
      <c r="H645" s="905">
        <v>330</v>
      </c>
      <c r="I645" s="905">
        <v>480</v>
      </c>
      <c r="J645" s="906">
        <v>40</v>
      </c>
      <c r="K645" s="853" t="s">
        <v>24</v>
      </c>
      <c r="L645" s="854">
        <v>12</v>
      </c>
      <c r="M645" s="906">
        <v>800</v>
      </c>
      <c r="N645" s="856">
        <v>0.1</v>
      </c>
      <c r="O645" s="857">
        <v>0.7</v>
      </c>
      <c r="P645" s="854">
        <v>70</v>
      </c>
      <c r="Q645" s="839"/>
      <c r="R645" s="826" t="s">
        <v>81</v>
      </c>
      <c r="S645" s="858">
        <v>420</v>
      </c>
      <c r="T645" s="859">
        <v>10371</v>
      </c>
      <c r="U645" s="1078"/>
      <c r="V645" s="905">
        <v>93.625</v>
      </c>
      <c r="W645" s="851"/>
      <c r="X645" s="1078"/>
      <c r="Y645" s="907">
        <v>93.625</v>
      </c>
      <c r="Z645" s="861">
        <v>388.19</v>
      </c>
      <c r="AA645" s="894">
        <v>388.19</v>
      </c>
    </row>
    <row r="646" spans="1:27" ht="30">
      <c r="A646" s="863">
        <v>9186</v>
      </c>
      <c r="B646" s="864"/>
      <c r="C646" s="864" t="s">
        <v>1119</v>
      </c>
      <c r="D646" s="908">
        <v>280</v>
      </c>
      <c r="E646" s="834">
        <v>71000</v>
      </c>
      <c r="F646" s="835">
        <v>140</v>
      </c>
      <c r="G646" s="973">
        <v>49</v>
      </c>
      <c r="H646" s="910">
        <v>41</v>
      </c>
      <c r="I646" s="910">
        <v>61</v>
      </c>
      <c r="J646" s="911">
        <v>200</v>
      </c>
      <c r="K646" s="782" t="s">
        <v>24</v>
      </c>
      <c r="L646" s="868">
        <v>12</v>
      </c>
      <c r="M646" s="912">
        <v>3000</v>
      </c>
      <c r="N646" s="809">
        <v>0.1</v>
      </c>
      <c r="O646" s="870">
        <v>0.4</v>
      </c>
      <c r="P646" s="868">
        <v>56</v>
      </c>
      <c r="Q646" s="825"/>
      <c r="R646" s="826" t="s">
        <v>81</v>
      </c>
      <c r="S646" s="811">
        <v>336</v>
      </c>
      <c r="T646" s="840">
        <v>6939</v>
      </c>
      <c r="U646" s="829"/>
      <c r="V646" s="910">
        <v>9.4666666666666668</v>
      </c>
      <c r="W646" s="836"/>
      <c r="X646" s="829"/>
      <c r="Y646" s="913">
        <v>9.4666666666666668</v>
      </c>
      <c r="Z646" s="871">
        <v>13601.793333333335</v>
      </c>
      <c r="AA646" s="970">
        <v>48.577833333333338</v>
      </c>
    </row>
    <row r="647" spans="1:27" ht="30">
      <c r="A647" s="845">
        <v>9187</v>
      </c>
      <c r="B647" s="846"/>
      <c r="C647" s="846" t="s">
        <v>1120</v>
      </c>
      <c r="D647" s="902">
        <v>300</v>
      </c>
      <c r="E647" s="848">
        <v>87000</v>
      </c>
      <c r="F647" s="903">
        <v>160</v>
      </c>
      <c r="G647" s="972">
        <v>53</v>
      </c>
      <c r="H647" s="905">
        <v>45</v>
      </c>
      <c r="I647" s="905">
        <v>67</v>
      </c>
      <c r="J647" s="906">
        <v>220</v>
      </c>
      <c r="K647" s="853" t="s">
        <v>24</v>
      </c>
      <c r="L647" s="854">
        <v>12</v>
      </c>
      <c r="M647" s="914">
        <v>3500</v>
      </c>
      <c r="N647" s="856">
        <v>0.1</v>
      </c>
      <c r="O647" s="857">
        <v>0.4</v>
      </c>
      <c r="P647" s="854">
        <v>60</v>
      </c>
      <c r="Q647" s="839"/>
      <c r="R647" s="826" t="s">
        <v>81</v>
      </c>
      <c r="S647" s="858">
        <v>360</v>
      </c>
      <c r="T647" s="859">
        <v>8451</v>
      </c>
      <c r="U647" s="1078"/>
      <c r="V647" s="905">
        <v>9.9428571428571431</v>
      </c>
      <c r="W647" s="851"/>
      <c r="X647" s="1078"/>
      <c r="Y647" s="907">
        <v>9.9428571428571431</v>
      </c>
      <c r="Z647" s="861">
        <v>15957.642857142859</v>
      </c>
      <c r="AA647" s="894">
        <v>53.192142857142862</v>
      </c>
    </row>
    <row r="648" spans="1:27" ht="15">
      <c r="A648" s="804"/>
      <c r="B648" s="805"/>
      <c r="C648" s="804"/>
      <c r="D648" s="993"/>
      <c r="E648" s="834"/>
      <c r="F648" s="835"/>
      <c r="G648" s="1014"/>
      <c r="H648" s="1009"/>
      <c r="I648" s="1009"/>
      <c r="J648" s="1069"/>
      <c r="K648" s="807"/>
      <c r="L648" s="804"/>
      <c r="M648" s="1010"/>
      <c r="N648" s="809" t="s">
        <v>81</v>
      </c>
      <c r="O648" s="870" t="s">
        <v>81</v>
      </c>
      <c r="P648" s="807"/>
      <c r="Q648" s="1174">
        <v>2.5000000000000001E-3</v>
      </c>
      <c r="R648" s="826">
        <v>10616.6</v>
      </c>
      <c r="S648" s="811"/>
      <c r="T648" s="840" t="s">
        <v>81</v>
      </c>
      <c r="U648" s="1091">
        <v>1.4094500000000001</v>
      </c>
      <c r="V648" s="1009"/>
      <c r="W648" s="836"/>
      <c r="X648" s="1091">
        <v>7.0000000000000007E-2</v>
      </c>
      <c r="Y648" s="842" t="s">
        <v>81</v>
      </c>
      <c r="Z648" s="871"/>
      <c r="AA648" s="1013"/>
    </row>
    <row r="649" spans="1:27" ht="85.5">
      <c r="A649" s="814">
        <v>9200</v>
      </c>
      <c r="B649" s="815" t="s">
        <v>1056</v>
      </c>
      <c r="C649" s="816" t="s">
        <v>606</v>
      </c>
      <c r="D649" s="817"/>
      <c r="E649" s="818"/>
      <c r="F649" s="819"/>
      <c r="G649" s="820"/>
      <c r="H649" s="821"/>
      <c r="I649" s="821"/>
      <c r="J649" s="822"/>
      <c r="K649" s="822"/>
      <c r="L649" s="817"/>
      <c r="M649" s="822"/>
      <c r="N649" s="823" t="s">
        <v>81</v>
      </c>
      <c r="O649" s="874" t="s">
        <v>81</v>
      </c>
      <c r="P649" s="817"/>
      <c r="Q649" s="961">
        <v>2E-3</v>
      </c>
      <c r="R649" s="826">
        <v>3214.2</v>
      </c>
      <c r="S649" s="827"/>
      <c r="T649" s="828" t="s">
        <v>81</v>
      </c>
      <c r="U649" s="1231">
        <v>0.36091999999999996</v>
      </c>
      <c r="V649" s="821"/>
      <c r="W649" s="821"/>
      <c r="X649" s="1231">
        <v>5.6000000000000001E-2</v>
      </c>
      <c r="Y649" s="875" t="s">
        <v>81</v>
      </c>
      <c r="Z649" s="831"/>
      <c r="AA649" s="832"/>
    </row>
    <row r="650" spans="1:27" ht="15">
      <c r="A650" s="804"/>
      <c r="B650" s="805"/>
      <c r="C650" s="804"/>
      <c r="D650" s="993"/>
      <c r="E650" s="834"/>
      <c r="F650" s="835"/>
      <c r="G650" s="1014"/>
      <c r="H650" s="1009"/>
      <c r="I650" s="1009"/>
      <c r="J650" s="1069"/>
      <c r="K650" s="807"/>
      <c r="L650" s="804"/>
      <c r="M650" s="1010"/>
      <c r="N650" s="809" t="s">
        <v>81</v>
      </c>
      <c r="O650" s="870" t="s">
        <v>81</v>
      </c>
      <c r="P650" s="807"/>
      <c r="Q650" s="961">
        <v>2E-3</v>
      </c>
      <c r="R650" s="826">
        <v>1558.4</v>
      </c>
      <c r="S650" s="811"/>
      <c r="T650" s="840" t="s">
        <v>81</v>
      </c>
      <c r="U650" s="1232">
        <v>0.83720000000000006</v>
      </c>
      <c r="V650" s="1009"/>
      <c r="W650" s="836"/>
      <c r="X650" s="1232">
        <v>5.6000000000000001E-2</v>
      </c>
      <c r="Y650" s="842" t="s">
        <v>81</v>
      </c>
      <c r="Z650" s="871"/>
      <c r="AA650" s="1013"/>
    </row>
    <row r="651" spans="1:27" ht="60">
      <c r="A651" s="886">
        <v>9201</v>
      </c>
      <c r="B651" s="846" t="s">
        <v>1056</v>
      </c>
      <c r="C651" s="846" t="s">
        <v>607</v>
      </c>
      <c r="D651" s="902"/>
      <c r="E651" s="848">
        <v>332000</v>
      </c>
      <c r="F651" s="926">
        <v>340</v>
      </c>
      <c r="G651" s="971"/>
      <c r="H651" s="905"/>
      <c r="I651" s="905"/>
      <c r="J651" s="852">
        <v>200</v>
      </c>
      <c r="K651" s="853">
        <v>70</v>
      </c>
      <c r="L651" s="854">
        <v>12</v>
      </c>
      <c r="M651" s="855">
        <v>2800</v>
      </c>
      <c r="N651" s="856">
        <v>0</v>
      </c>
      <c r="O651" s="857">
        <v>0.4</v>
      </c>
      <c r="P651" s="854">
        <v>102</v>
      </c>
      <c r="Q651" s="839">
        <v>0.02</v>
      </c>
      <c r="R651" s="826">
        <v>5357</v>
      </c>
      <c r="S651" s="858">
        <v>612</v>
      </c>
      <c r="T651" s="859">
        <v>34422.666666666672</v>
      </c>
      <c r="U651" s="1232">
        <v>2.87</v>
      </c>
      <c r="V651" s="851">
        <v>47.428571428571431</v>
      </c>
      <c r="W651" s="851">
        <v>86.436000000000007</v>
      </c>
      <c r="X651" s="1232">
        <v>0.56000000000000005</v>
      </c>
      <c r="Y651" s="860">
        <v>133.86457142857142</v>
      </c>
      <c r="Z651" s="1119">
        <v>336.57569523809525</v>
      </c>
      <c r="AA651" s="894"/>
    </row>
    <row r="652" spans="1:27" ht="60">
      <c r="A652" s="863"/>
      <c r="B652" s="864"/>
      <c r="C652" s="864" t="s">
        <v>1121</v>
      </c>
      <c r="D652" s="908">
        <v>100</v>
      </c>
      <c r="E652" s="834"/>
      <c r="F652" s="835">
        <v>340</v>
      </c>
      <c r="G652" s="968">
        <v>340</v>
      </c>
      <c r="H652" s="910">
        <v>300</v>
      </c>
      <c r="I652" s="910">
        <v>400</v>
      </c>
      <c r="J652" s="837"/>
      <c r="K652" s="782">
        <v>70</v>
      </c>
      <c r="L652" s="868"/>
      <c r="M652" s="869"/>
      <c r="N652" s="809"/>
      <c r="O652" s="870" t="s">
        <v>81</v>
      </c>
      <c r="P652" s="868"/>
      <c r="Q652" s="839">
        <v>0.02</v>
      </c>
      <c r="R652" s="826">
        <v>6781.666666666667</v>
      </c>
      <c r="S652" s="811"/>
      <c r="T652" s="840" t="s">
        <v>81</v>
      </c>
      <c r="U652" s="1232">
        <v>2.8738666666666668</v>
      </c>
      <c r="V652" s="836"/>
      <c r="W652" s="836"/>
      <c r="X652" s="1232">
        <v>0.56000000000000005</v>
      </c>
      <c r="Y652" s="842" t="s">
        <v>81</v>
      </c>
      <c r="Z652" s="1118"/>
      <c r="AA652" s="970"/>
    </row>
    <row r="653" spans="1:27" ht="60">
      <c r="A653" s="845"/>
      <c r="B653" s="846"/>
      <c r="C653" s="846" t="s">
        <v>1122</v>
      </c>
      <c r="D653" s="902">
        <v>286</v>
      </c>
      <c r="E653" s="848"/>
      <c r="F653" s="903">
        <v>310</v>
      </c>
      <c r="G653" s="971"/>
      <c r="H653" s="905"/>
      <c r="I653" s="905"/>
      <c r="J653" s="852"/>
      <c r="K653" s="853">
        <v>45</v>
      </c>
      <c r="L653" s="854"/>
      <c r="M653" s="855"/>
      <c r="N653" s="856"/>
      <c r="O653" s="857" t="s">
        <v>81</v>
      </c>
      <c r="P653" s="854"/>
      <c r="Q653" s="839">
        <v>0.02</v>
      </c>
      <c r="R653" s="826">
        <v>6331</v>
      </c>
      <c r="S653" s="858"/>
      <c r="T653" s="859" t="s">
        <v>81</v>
      </c>
      <c r="U653" s="1232">
        <v>4.0817647058823532</v>
      </c>
      <c r="V653" s="851"/>
      <c r="W653" s="851"/>
      <c r="X653" s="1232">
        <v>0.56000000000000005</v>
      </c>
      <c r="Y653" s="860" t="s">
        <v>81</v>
      </c>
      <c r="Z653" s="1119"/>
      <c r="AA653" s="894"/>
    </row>
    <row r="654" spans="1:27" ht="60">
      <c r="A654" s="1132">
        <v>9202</v>
      </c>
      <c r="B654" s="864" t="s">
        <v>1056</v>
      </c>
      <c r="C654" s="864" t="s">
        <v>610</v>
      </c>
      <c r="D654" s="908"/>
      <c r="E654" s="834">
        <v>402000</v>
      </c>
      <c r="F654" s="925">
        <v>430</v>
      </c>
      <c r="G654" s="968"/>
      <c r="H654" s="910"/>
      <c r="I654" s="910"/>
      <c r="J654" s="837">
        <v>180</v>
      </c>
      <c r="K654" s="782">
        <v>70</v>
      </c>
      <c r="L654" s="868">
        <v>12</v>
      </c>
      <c r="M654" s="869">
        <v>2800</v>
      </c>
      <c r="N654" s="809">
        <v>0.1</v>
      </c>
      <c r="O654" s="870">
        <v>0.45</v>
      </c>
      <c r="P654" s="868">
        <v>113</v>
      </c>
      <c r="Q654" s="839">
        <v>0.02</v>
      </c>
      <c r="R654" s="826">
        <v>6720.6</v>
      </c>
      <c r="S654" s="811">
        <v>678</v>
      </c>
      <c r="T654" s="840">
        <v>38564</v>
      </c>
      <c r="U654" s="1232">
        <v>3.6683000000000003</v>
      </c>
      <c r="V654" s="836">
        <v>64.607142857142861</v>
      </c>
      <c r="W654" s="836">
        <v>111.13200000000001</v>
      </c>
      <c r="X654" s="1232">
        <v>0.56000000000000005</v>
      </c>
      <c r="Y654" s="842">
        <v>175.73914285714287</v>
      </c>
      <c r="Z654" s="1118">
        <v>428.98194603174608</v>
      </c>
      <c r="AA654" s="970"/>
    </row>
    <row r="655" spans="1:27" ht="60">
      <c r="A655" s="845"/>
      <c r="B655" s="846"/>
      <c r="C655" s="846" t="s">
        <v>1123</v>
      </c>
      <c r="D655" s="902">
        <v>140</v>
      </c>
      <c r="E655" s="848"/>
      <c r="F655" s="903">
        <v>430</v>
      </c>
      <c r="G655" s="971">
        <v>310</v>
      </c>
      <c r="H655" s="905">
        <v>270</v>
      </c>
      <c r="I655" s="905">
        <v>360</v>
      </c>
      <c r="J655" s="852"/>
      <c r="K655" s="853">
        <v>70</v>
      </c>
      <c r="L655" s="854"/>
      <c r="M655" s="855"/>
      <c r="N655" s="856"/>
      <c r="O655" s="857" t="s">
        <v>81</v>
      </c>
      <c r="P655" s="854"/>
      <c r="Q655" s="961">
        <v>5.0000000000000001E-3</v>
      </c>
      <c r="R655" s="826">
        <v>15681.4</v>
      </c>
      <c r="S655" s="858"/>
      <c r="T655" s="859" t="s">
        <v>81</v>
      </c>
      <c r="U655" s="1233">
        <v>4.16235</v>
      </c>
      <c r="V655" s="851"/>
      <c r="W655" s="851"/>
      <c r="X655" s="1233">
        <v>0.14000000000000001</v>
      </c>
      <c r="Y655" s="860" t="s">
        <v>81</v>
      </c>
      <c r="Z655" s="1119"/>
      <c r="AA655" s="894"/>
    </row>
    <row r="656" spans="1:27" ht="60">
      <c r="A656" s="863"/>
      <c r="B656" s="864"/>
      <c r="C656" s="864" t="s">
        <v>1124</v>
      </c>
      <c r="D656" s="908">
        <v>200</v>
      </c>
      <c r="E656" s="834"/>
      <c r="F656" s="835">
        <v>470</v>
      </c>
      <c r="G656" s="968">
        <v>240</v>
      </c>
      <c r="H656" s="910">
        <v>190</v>
      </c>
      <c r="I656" s="910">
        <v>250</v>
      </c>
      <c r="J656" s="837"/>
      <c r="K656" s="782">
        <v>85</v>
      </c>
      <c r="L656" s="868"/>
      <c r="M656" s="869"/>
      <c r="N656" s="809"/>
      <c r="O656" s="870" t="s">
        <v>81</v>
      </c>
      <c r="P656" s="868"/>
      <c r="Q656" s="961">
        <v>5.0000000000000001E-3</v>
      </c>
      <c r="R656" s="826">
        <v>18311.2</v>
      </c>
      <c r="S656" s="811"/>
      <c r="T656" s="840" t="s">
        <v>81</v>
      </c>
      <c r="U656" s="1233">
        <v>6.4794</v>
      </c>
      <c r="V656" s="836"/>
      <c r="W656" s="836"/>
      <c r="X656" s="1233">
        <v>0.14000000000000001</v>
      </c>
      <c r="Y656" s="842" t="s">
        <v>81</v>
      </c>
      <c r="Z656" s="1118"/>
      <c r="AA656" s="970"/>
    </row>
    <row r="657" spans="1:27" ht="60">
      <c r="A657" s="845"/>
      <c r="B657" s="846"/>
      <c r="C657" s="846" t="s">
        <v>1122</v>
      </c>
      <c r="D657" s="902">
        <v>360</v>
      </c>
      <c r="E657" s="848"/>
      <c r="F657" s="903">
        <v>390</v>
      </c>
      <c r="G657" s="971"/>
      <c r="H657" s="905"/>
      <c r="I657" s="905"/>
      <c r="J657" s="852"/>
      <c r="K657" s="853">
        <v>45</v>
      </c>
      <c r="L657" s="854"/>
      <c r="M657" s="855"/>
      <c r="N657" s="856"/>
      <c r="O657" s="857" t="s">
        <v>81</v>
      </c>
      <c r="P657" s="854"/>
      <c r="Q657" s="1174">
        <v>0.01</v>
      </c>
      <c r="R657" s="826">
        <v>11689.6</v>
      </c>
      <c r="S657" s="858"/>
      <c r="T657" s="859" t="s">
        <v>81</v>
      </c>
      <c r="U657" s="1232">
        <v>5.0958399999999999</v>
      </c>
      <c r="V657" s="851"/>
      <c r="W657" s="851"/>
      <c r="X657" s="1232">
        <v>0.28000000000000003</v>
      </c>
      <c r="Y657" s="860" t="s">
        <v>81</v>
      </c>
      <c r="Z657" s="1119"/>
      <c r="AA657" s="894"/>
    </row>
    <row r="658" spans="1:27" ht="15">
      <c r="A658" s="804"/>
      <c r="B658" s="805"/>
      <c r="C658" s="804"/>
      <c r="D658" s="908"/>
      <c r="E658" s="834"/>
      <c r="F658" s="835"/>
      <c r="G658" s="968"/>
      <c r="H658" s="910"/>
      <c r="I658" s="910"/>
      <c r="J658" s="911"/>
      <c r="K658" s="807"/>
      <c r="L658" s="804"/>
      <c r="M658" s="911"/>
      <c r="N658" s="809" t="s">
        <v>81</v>
      </c>
      <c r="O658" s="870" t="s">
        <v>81</v>
      </c>
      <c r="P658" s="807"/>
      <c r="Q658" s="1174">
        <v>2E-3</v>
      </c>
      <c r="R658" s="826">
        <v>759.71999999999991</v>
      </c>
      <c r="S658" s="811"/>
      <c r="T658" s="840" t="s">
        <v>81</v>
      </c>
      <c r="U658" s="1232">
        <v>0.42965999999999999</v>
      </c>
      <c r="V658" s="910"/>
      <c r="W658" s="836"/>
      <c r="X658" s="1232">
        <v>5.6000000000000001E-2</v>
      </c>
      <c r="Y658" s="842" t="s">
        <v>81</v>
      </c>
      <c r="Z658" s="871"/>
      <c r="AA658" s="970"/>
    </row>
    <row r="659" spans="1:27" ht="99.75">
      <c r="A659" s="814">
        <v>9220</v>
      </c>
      <c r="B659" s="815"/>
      <c r="C659" s="816" t="s">
        <v>613</v>
      </c>
      <c r="D659" s="817"/>
      <c r="E659" s="818"/>
      <c r="F659" s="819"/>
      <c r="G659" s="820"/>
      <c r="H659" s="821"/>
      <c r="I659" s="821"/>
      <c r="J659" s="822"/>
      <c r="K659" s="822"/>
      <c r="L659" s="817"/>
      <c r="M659" s="822"/>
      <c r="N659" s="823" t="s">
        <v>81</v>
      </c>
      <c r="O659" s="874" t="s">
        <v>81</v>
      </c>
      <c r="P659" s="817"/>
      <c r="Q659" s="1174">
        <v>0.01</v>
      </c>
      <c r="R659" s="826">
        <v>2399.666666666667</v>
      </c>
      <c r="S659" s="827"/>
      <c r="T659" s="828" t="s">
        <v>81</v>
      </c>
      <c r="U659" s="1232">
        <v>1.0790666666666668</v>
      </c>
      <c r="V659" s="821"/>
      <c r="W659" s="821"/>
      <c r="X659" s="1232">
        <v>0.28000000000000003</v>
      </c>
      <c r="Y659" s="875" t="s">
        <v>81</v>
      </c>
      <c r="Z659" s="831"/>
      <c r="AA659" s="832"/>
    </row>
    <row r="660" spans="1:27" ht="15">
      <c r="A660" s="804"/>
      <c r="B660" s="805"/>
      <c r="C660" s="804"/>
      <c r="D660" s="908"/>
      <c r="E660" s="834"/>
      <c r="F660" s="835"/>
      <c r="G660" s="968"/>
      <c r="H660" s="910"/>
      <c r="I660" s="910"/>
      <c r="J660" s="911"/>
      <c r="K660" s="807"/>
      <c r="L660" s="804"/>
      <c r="M660" s="911"/>
      <c r="N660" s="809" t="s">
        <v>81</v>
      </c>
      <c r="O660" s="870" t="s">
        <v>81</v>
      </c>
      <c r="P660" s="807"/>
      <c r="Q660" s="1174">
        <v>0.01</v>
      </c>
      <c r="R660" s="826">
        <v>2435</v>
      </c>
      <c r="S660" s="811"/>
      <c r="T660" s="840" t="s">
        <v>81</v>
      </c>
      <c r="U660" s="1232">
        <v>1.3685</v>
      </c>
      <c r="V660" s="910"/>
      <c r="W660" s="836"/>
      <c r="X660" s="1232">
        <v>0.28000000000000003</v>
      </c>
      <c r="Y660" s="842" t="s">
        <v>81</v>
      </c>
      <c r="Z660" s="871"/>
      <c r="AA660" s="970"/>
    </row>
    <row r="661" spans="1:27" ht="30">
      <c r="A661" s="845">
        <v>9221</v>
      </c>
      <c r="B661" s="846"/>
      <c r="C661" s="846" t="s">
        <v>614</v>
      </c>
      <c r="D661" s="902">
        <v>100</v>
      </c>
      <c r="E661" s="848">
        <v>66000</v>
      </c>
      <c r="F661" s="903">
        <v>80</v>
      </c>
      <c r="G661" s="972">
        <v>80</v>
      </c>
      <c r="H661" s="1130"/>
      <c r="I661" s="905">
        <v>95</v>
      </c>
      <c r="J661" s="906">
        <v>160</v>
      </c>
      <c r="K661" s="853"/>
      <c r="L661" s="854">
        <v>10</v>
      </c>
      <c r="M661" s="914">
        <v>2000</v>
      </c>
      <c r="N661" s="856">
        <v>0.1</v>
      </c>
      <c r="O661" s="857">
        <v>0.75</v>
      </c>
      <c r="P661" s="854">
        <v>42</v>
      </c>
      <c r="Q661" s="1174">
        <v>0.01</v>
      </c>
      <c r="R661" s="826">
        <v>4188.2</v>
      </c>
      <c r="S661" s="858">
        <v>252</v>
      </c>
      <c r="T661" s="859">
        <v>7380</v>
      </c>
      <c r="U661" s="1233">
        <v>3.0314666666666668</v>
      </c>
      <c r="V661" s="905">
        <v>24.75</v>
      </c>
      <c r="W661" s="905"/>
      <c r="X661" s="1233">
        <v>0.28000000000000003</v>
      </c>
      <c r="Y661" s="907">
        <v>24.75</v>
      </c>
      <c r="Z661" s="861">
        <v>77.962500000000006</v>
      </c>
      <c r="AA661" s="894">
        <v>77.962500000000006</v>
      </c>
    </row>
    <row r="662" spans="1:27" ht="30">
      <c r="A662" s="863">
        <v>9222</v>
      </c>
      <c r="B662" s="864"/>
      <c r="C662" s="864" t="s">
        <v>615</v>
      </c>
      <c r="D662" s="908">
        <v>140</v>
      </c>
      <c r="E662" s="834">
        <v>81000</v>
      </c>
      <c r="F662" s="835">
        <v>110</v>
      </c>
      <c r="G662" s="973">
        <v>75</v>
      </c>
      <c r="H662" s="1128"/>
      <c r="I662" s="910">
        <v>90</v>
      </c>
      <c r="J662" s="911">
        <v>200</v>
      </c>
      <c r="K662" s="782"/>
      <c r="L662" s="868">
        <v>10</v>
      </c>
      <c r="M662" s="912">
        <v>3000</v>
      </c>
      <c r="N662" s="809">
        <v>0.1</v>
      </c>
      <c r="O662" s="870">
        <v>0.8</v>
      </c>
      <c r="P662" s="868">
        <v>42</v>
      </c>
      <c r="Q662" s="1174">
        <v>0.01</v>
      </c>
      <c r="R662" s="826">
        <v>33720</v>
      </c>
      <c r="S662" s="811">
        <v>252</v>
      </c>
      <c r="T662" s="840">
        <v>9000</v>
      </c>
      <c r="U662" s="1232">
        <v>5.8646666666666665</v>
      </c>
      <c r="V662" s="910">
        <v>21.6</v>
      </c>
      <c r="W662" s="910"/>
      <c r="X662" s="1232">
        <v>0.28000000000000003</v>
      </c>
      <c r="Y662" s="913">
        <v>21.6</v>
      </c>
      <c r="Z662" s="871">
        <v>102.56400000000002</v>
      </c>
      <c r="AA662" s="970">
        <v>73.260000000000005</v>
      </c>
    </row>
    <row r="663" spans="1:27" ht="30">
      <c r="A663" s="845">
        <v>9223</v>
      </c>
      <c r="B663" s="846"/>
      <c r="C663" s="846" t="s">
        <v>616</v>
      </c>
      <c r="D663" s="902">
        <v>200</v>
      </c>
      <c r="E663" s="848">
        <v>118000</v>
      </c>
      <c r="F663" s="903">
        <v>140</v>
      </c>
      <c r="G663" s="972">
        <v>70</v>
      </c>
      <c r="H663" s="1130"/>
      <c r="I663" s="905">
        <v>89</v>
      </c>
      <c r="J663" s="906">
        <v>290</v>
      </c>
      <c r="K663" s="853"/>
      <c r="L663" s="854">
        <v>10</v>
      </c>
      <c r="M663" s="914">
        <v>4000</v>
      </c>
      <c r="N663" s="856">
        <v>0.1</v>
      </c>
      <c r="O663" s="857">
        <v>0.7</v>
      </c>
      <c r="P663" s="854">
        <v>60</v>
      </c>
      <c r="Q663" s="961">
        <v>1E-3</v>
      </c>
      <c r="R663" s="826">
        <v>573.65</v>
      </c>
      <c r="S663" s="858">
        <v>360</v>
      </c>
      <c r="T663" s="859">
        <v>13104</v>
      </c>
      <c r="U663" s="1231">
        <v>0.13915</v>
      </c>
      <c r="V663" s="905">
        <v>20.65</v>
      </c>
      <c r="W663" s="905"/>
      <c r="X663" s="1231">
        <v>2.8000000000000001E-2</v>
      </c>
      <c r="Y663" s="907">
        <v>20.65</v>
      </c>
      <c r="Z663" s="861">
        <v>144.83965517241379</v>
      </c>
      <c r="AA663" s="894">
        <v>72.419827586206893</v>
      </c>
    </row>
    <row r="664" spans="1:27" ht="60">
      <c r="A664" s="1132">
        <v>9224</v>
      </c>
      <c r="B664" s="864"/>
      <c r="C664" s="864" t="s">
        <v>1125</v>
      </c>
      <c r="D664" s="908">
        <v>286</v>
      </c>
      <c r="E664" s="834">
        <v>30000</v>
      </c>
      <c r="F664" s="925">
        <v>104</v>
      </c>
      <c r="G664" s="973"/>
      <c r="H664" s="836">
        <v>87</v>
      </c>
      <c r="I664" s="836">
        <v>131</v>
      </c>
      <c r="J664" s="837">
        <v>40</v>
      </c>
      <c r="K664" s="782"/>
      <c r="L664" s="868">
        <v>10</v>
      </c>
      <c r="M664" s="869">
        <v>2800</v>
      </c>
      <c r="N664" s="809">
        <v>0.25</v>
      </c>
      <c r="O664" s="870">
        <v>1.75</v>
      </c>
      <c r="P664" s="868">
        <v>31</v>
      </c>
      <c r="Q664" s="961">
        <v>1E-3</v>
      </c>
      <c r="R664" s="826">
        <v>594.14</v>
      </c>
      <c r="S664" s="811">
        <v>186</v>
      </c>
      <c r="T664" s="840">
        <v>3021</v>
      </c>
      <c r="U664" s="1231">
        <v>0.12262000000000001</v>
      </c>
      <c r="V664" s="836">
        <v>18.75</v>
      </c>
      <c r="W664" s="910"/>
      <c r="X664" s="1231">
        <v>2.8000000000000001E-2</v>
      </c>
      <c r="Y664" s="842">
        <v>18.75</v>
      </c>
      <c r="Z664" s="871">
        <v>103.70250000000001</v>
      </c>
      <c r="AA664" s="970"/>
    </row>
    <row r="665" spans="1:27" ht="60">
      <c r="A665" s="886">
        <v>9225</v>
      </c>
      <c r="B665" s="846"/>
      <c r="C665" s="846" t="s">
        <v>1126</v>
      </c>
      <c r="D665" s="902">
        <v>360</v>
      </c>
      <c r="E665" s="848">
        <v>32000</v>
      </c>
      <c r="F665" s="926">
        <v>113</v>
      </c>
      <c r="G665" s="972"/>
      <c r="H665" s="851">
        <v>96</v>
      </c>
      <c r="I665" s="851">
        <v>143</v>
      </c>
      <c r="J665" s="852">
        <v>40</v>
      </c>
      <c r="K665" s="853"/>
      <c r="L665" s="854">
        <v>10</v>
      </c>
      <c r="M665" s="855">
        <v>2800</v>
      </c>
      <c r="N665" s="856">
        <v>0.25</v>
      </c>
      <c r="O665" s="857">
        <v>2</v>
      </c>
      <c r="P665" s="854">
        <v>31</v>
      </c>
      <c r="Q665" s="961">
        <v>1E-3</v>
      </c>
      <c r="R665" s="826">
        <v>3409</v>
      </c>
      <c r="S665" s="858">
        <v>186</v>
      </c>
      <c r="T665" s="859">
        <v>3210</v>
      </c>
      <c r="U665" s="1231">
        <v>0.32200000000000001</v>
      </c>
      <c r="V665" s="851">
        <v>22.857142857142858</v>
      </c>
      <c r="W665" s="905"/>
      <c r="X665" s="1231">
        <v>2.8000000000000001E-2</v>
      </c>
      <c r="Y665" s="860">
        <v>22.857142857142858</v>
      </c>
      <c r="Z665" s="861">
        <v>113.41785714285716</v>
      </c>
      <c r="AA665" s="894"/>
    </row>
    <row r="666" spans="1:27" ht="15">
      <c r="A666" s="863"/>
      <c r="B666" s="864"/>
      <c r="C666" s="864"/>
      <c r="D666" s="908"/>
      <c r="E666" s="834"/>
      <c r="F666" s="835"/>
      <c r="G666" s="968"/>
      <c r="H666" s="910"/>
      <c r="I666" s="910"/>
      <c r="J666" s="911"/>
      <c r="K666" s="782"/>
      <c r="L666" s="868"/>
      <c r="M666" s="911"/>
      <c r="N666" s="809" t="s">
        <v>81</v>
      </c>
      <c r="O666" s="870" t="s">
        <v>81</v>
      </c>
      <c r="P666" s="868"/>
      <c r="Q666" s="839">
        <v>0.05</v>
      </c>
      <c r="R666" s="826">
        <v>1490</v>
      </c>
      <c r="S666" s="811"/>
      <c r="T666" s="840" t="s">
        <v>81</v>
      </c>
      <c r="U666" s="1078">
        <v>28.05</v>
      </c>
      <c r="V666" s="910"/>
      <c r="W666" s="836"/>
      <c r="X666" s="1078">
        <v>1.4000000000000001</v>
      </c>
      <c r="Y666" s="842" t="s">
        <v>81</v>
      </c>
      <c r="Z666" s="881"/>
      <c r="AA666" s="1043"/>
    </row>
    <row r="667" spans="1:27" ht="114">
      <c r="A667" s="943"/>
      <c r="B667" s="944"/>
      <c r="C667" s="945" t="s">
        <v>619</v>
      </c>
      <c r="D667" s="1044"/>
      <c r="E667" s="947"/>
      <c r="F667" s="948"/>
      <c r="G667" s="1234"/>
      <c r="H667" s="950"/>
      <c r="I667" s="950"/>
      <c r="J667" s="951"/>
      <c r="K667" s="952"/>
      <c r="L667" s="953"/>
      <c r="M667" s="951"/>
      <c r="N667" s="954" t="s">
        <v>81</v>
      </c>
      <c r="O667" s="955" t="s">
        <v>81</v>
      </c>
      <c r="P667" s="953"/>
      <c r="Q667" s="1174">
        <v>0.01</v>
      </c>
      <c r="R667" s="826">
        <v>2554.4</v>
      </c>
      <c r="S667" s="956"/>
      <c r="T667" s="957" t="s">
        <v>81</v>
      </c>
      <c r="U667" s="1232">
        <v>3.3374000000000001</v>
      </c>
      <c r="V667" s="1046"/>
      <c r="W667" s="950"/>
      <c r="X667" s="1232">
        <v>0.28000000000000003</v>
      </c>
      <c r="Y667" s="958" t="s">
        <v>81</v>
      </c>
      <c r="Z667" s="959"/>
      <c r="AA667" s="1235"/>
    </row>
    <row r="668" spans="1:27" ht="15">
      <c r="A668" s="804"/>
      <c r="B668" s="805"/>
      <c r="C668" s="804"/>
      <c r="D668" s="865"/>
      <c r="E668" s="834"/>
      <c r="F668" s="835"/>
      <c r="G668" s="807"/>
      <c r="H668" s="836"/>
      <c r="I668" s="836"/>
      <c r="J668" s="837"/>
      <c r="K668" s="807"/>
      <c r="L668" s="804"/>
      <c r="M668" s="869"/>
      <c r="N668" s="809" t="s">
        <v>81</v>
      </c>
      <c r="O668" s="870" t="s">
        <v>81</v>
      </c>
      <c r="P668" s="807"/>
      <c r="Q668" s="1174">
        <v>0.01</v>
      </c>
      <c r="R668" s="826">
        <v>2966.4</v>
      </c>
      <c r="S668" s="811"/>
      <c r="T668" s="840" t="s">
        <v>81</v>
      </c>
      <c r="U668" s="1233">
        <v>3.7594000000000003</v>
      </c>
      <c r="V668" s="836"/>
      <c r="W668" s="836"/>
      <c r="X668" s="1233">
        <v>0.28000000000000003</v>
      </c>
      <c r="Y668" s="842" t="s">
        <v>81</v>
      </c>
      <c r="Z668" s="871"/>
      <c r="AA668" s="922"/>
    </row>
    <row r="669" spans="1:27" ht="42.75">
      <c r="A669" s="814">
        <v>10000</v>
      </c>
      <c r="B669" s="815"/>
      <c r="C669" s="816" t="s">
        <v>620</v>
      </c>
      <c r="D669" s="817"/>
      <c r="E669" s="818"/>
      <c r="F669" s="819"/>
      <c r="G669" s="820"/>
      <c r="H669" s="821"/>
      <c r="I669" s="821"/>
      <c r="J669" s="822"/>
      <c r="K669" s="822"/>
      <c r="L669" s="817"/>
      <c r="M669" s="822"/>
      <c r="N669" s="823" t="s">
        <v>81</v>
      </c>
      <c r="O669" s="874" t="s">
        <v>81</v>
      </c>
      <c r="P669" s="817"/>
      <c r="Q669" s="839"/>
      <c r="R669" s="826" t="s">
        <v>81</v>
      </c>
      <c r="S669" s="827"/>
      <c r="T669" s="828" t="s">
        <v>81</v>
      </c>
      <c r="U669" s="1078"/>
      <c r="V669" s="821"/>
      <c r="W669" s="821"/>
      <c r="X669" s="1078"/>
      <c r="Y669" s="875" t="s">
        <v>81</v>
      </c>
      <c r="Z669" s="831"/>
      <c r="AA669" s="832"/>
    </row>
    <row r="670" spans="1:27" ht="15">
      <c r="A670" s="804"/>
      <c r="B670" s="805"/>
      <c r="C670" s="804"/>
      <c r="D670" s="865"/>
      <c r="E670" s="834"/>
      <c r="F670" s="835"/>
      <c r="G670" s="807"/>
      <c r="H670" s="836"/>
      <c r="I670" s="836"/>
      <c r="J670" s="837"/>
      <c r="K670" s="807"/>
      <c r="L670" s="804"/>
      <c r="M670" s="869"/>
      <c r="N670" s="809" t="s">
        <v>81</v>
      </c>
      <c r="O670" s="870" t="s">
        <v>81</v>
      </c>
      <c r="P670" s="807"/>
      <c r="Q670" s="825"/>
      <c r="R670" s="826" t="s">
        <v>81</v>
      </c>
      <c r="S670" s="811"/>
      <c r="T670" s="840" t="s">
        <v>81</v>
      </c>
      <c r="U670" s="829"/>
      <c r="V670" s="836"/>
      <c r="W670" s="836"/>
      <c r="X670" s="829"/>
      <c r="Y670" s="842" t="s">
        <v>81</v>
      </c>
      <c r="Z670" s="871"/>
      <c r="AA670" s="922"/>
    </row>
    <row r="671" spans="1:27" ht="60">
      <c r="A671" s="845">
        <v>10001</v>
      </c>
      <c r="B671" s="846"/>
      <c r="C671" s="846" t="s">
        <v>621</v>
      </c>
      <c r="D671" s="902" t="s">
        <v>24</v>
      </c>
      <c r="E671" s="848">
        <v>12000</v>
      </c>
      <c r="F671" s="926">
        <v>24</v>
      </c>
      <c r="G671" s="930"/>
      <c r="H671" s="851">
        <v>21</v>
      </c>
      <c r="I671" s="851">
        <v>29</v>
      </c>
      <c r="J671" s="852">
        <v>100</v>
      </c>
      <c r="K671" s="853" t="s">
        <v>24</v>
      </c>
      <c r="L671" s="854">
        <v>12</v>
      </c>
      <c r="M671" s="855">
        <v>1200</v>
      </c>
      <c r="N671" s="856">
        <v>0</v>
      </c>
      <c r="O671" s="857">
        <v>0.85</v>
      </c>
      <c r="P671" s="854">
        <v>17</v>
      </c>
      <c r="Q671" s="839"/>
      <c r="R671" s="826" t="s">
        <v>81</v>
      </c>
      <c r="S671" s="858">
        <v>102</v>
      </c>
      <c r="T671" s="859">
        <v>1306</v>
      </c>
      <c r="U671" s="1078"/>
      <c r="V671" s="851">
        <v>8.5</v>
      </c>
      <c r="W671" s="851"/>
      <c r="X671" s="1078"/>
      <c r="Y671" s="860">
        <v>8.5</v>
      </c>
      <c r="Z671" s="861">
        <v>23.716000000000005</v>
      </c>
      <c r="AA671" s="1019"/>
    </row>
    <row r="672" spans="1:27" ht="75">
      <c r="A672" s="863">
        <v>10002</v>
      </c>
      <c r="B672" s="864"/>
      <c r="C672" s="864" t="s">
        <v>622</v>
      </c>
      <c r="D672" s="908" t="s">
        <v>623</v>
      </c>
      <c r="E672" s="834">
        <v>10300</v>
      </c>
      <c r="F672" s="925">
        <v>30</v>
      </c>
      <c r="G672" s="933"/>
      <c r="H672" s="836">
        <v>25</v>
      </c>
      <c r="I672" s="836">
        <v>37</v>
      </c>
      <c r="J672" s="837">
        <v>50</v>
      </c>
      <c r="K672" s="782" t="s">
        <v>24</v>
      </c>
      <c r="L672" s="868">
        <v>12</v>
      </c>
      <c r="M672" s="869">
        <v>1000</v>
      </c>
      <c r="N672" s="809">
        <v>0.1</v>
      </c>
      <c r="O672" s="870">
        <v>0.6</v>
      </c>
      <c r="P672" s="868">
        <v>13</v>
      </c>
      <c r="Q672" s="839">
        <v>0.5</v>
      </c>
      <c r="R672" s="826">
        <v>1131</v>
      </c>
      <c r="S672" s="811">
        <v>78</v>
      </c>
      <c r="T672" s="840">
        <v>1035.9000000000001</v>
      </c>
      <c r="U672" s="919">
        <v>197.28571428571428</v>
      </c>
      <c r="V672" s="836">
        <v>6.1800000000000006</v>
      </c>
      <c r="W672" s="836"/>
      <c r="X672" s="919">
        <v>14</v>
      </c>
      <c r="Y672" s="842">
        <v>6.1800000000000006</v>
      </c>
      <c r="Z672" s="871">
        <v>29.587800000000005</v>
      </c>
      <c r="AA672" s="1013"/>
    </row>
    <row r="673" spans="1:27" ht="15">
      <c r="A673" s="845">
        <v>10003</v>
      </c>
      <c r="B673" s="846"/>
      <c r="C673" s="846" t="s">
        <v>624</v>
      </c>
      <c r="D673" s="999">
        <v>4</v>
      </c>
      <c r="E673" s="848">
        <v>33000</v>
      </c>
      <c r="F673" s="926">
        <v>78</v>
      </c>
      <c r="G673" s="1060">
        <v>20</v>
      </c>
      <c r="H673" s="851">
        <v>65</v>
      </c>
      <c r="I673" s="851">
        <v>99</v>
      </c>
      <c r="J673" s="852">
        <v>50</v>
      </c>
      <c r="K673" s="853" t="s">
        <v>24</v>
      </c>
      <c r="L673" s="854">
        <v>15</v>
      </c>
      <c r="M673" s="855">
        <v>2000</v>
      </c>
      <c r="N673" s="856">
        <v>0.25</v>
      </c>
      <c r="O673" s="857">
        <v>0.75</v>
      </c>
      <c r="P673" s="854">
        <v>103</v>
      </c>
      <c r="Q673" s="839">
        <v>0.25</v>
      </c>
      <c r="R673" s="826">
        <v>4188.2</v>
      </c>
      <c r="S673" s="858">
        <v>618</v>
      </c>
      <c r="T673" s="859">
        <v>2911.5</v>
      </c>
      <c r="U673" s="919">
        <v>232.95999999999998</v>
      </c>
      <c r="V673" s="851">
        <v>12.375</v>
      </c>
      <c r="W673" s="851"/>
      <c r="X673" s="919">
        <v>7</v>
      </c>
      <c r="Y673" s="860">
        <v>12.375</v>
      </c>
      <c r="Z673" s="861">
        <v>77.665499999999994</v>
      </c>
      <c r="AA673" s="1019">
        <v>19.416374999999999</v>
      </c>
    </row>
    <row r="674" spans="1:27" ht="75">
      <c r="A674" s="863">
        <v>10004</v>
      </c>
      <c r="B674" s="864"/>
      <c r="C674" s="864" t="s">
        <v>625</v>
      </c>
      <c r="D674" s="993">
        <v>4</v>
      </c>
      <c r="E674" s="834">
        <v>4500</v>
      </c>
      <c r="F674" s="925">
        <v>16</v>
      </c>
      <c r="G674" s="1014">
        <v>4</v>
      </c>
      <c r="H674" s="836">
        <v>13.5</v>
      </c>
      <c r="I674" s="836">
        <v>19.5</v>
      </c>
      <c r="J674" s="837">
        <v>50</v>
      </c>
      <c r="K674" s="782" t="s">
        <v>24</v>
      </c>
      <c r="L674" s="868">
        <v>12</v>
      </c>
      <c r="M674" s="869">
        <v>1000</v>
      </c>
      <c r="N674" s="809">
        <v>0.1</v>
      </c>
      <c r="O674" s="870">
        <v>0.9</v>
      </c>
      <c r="P674" s="868">
        <v>15</v>
      </c>
      <c r="Q674" s="839">
        <v>0.25</v>
      </c>
      <c r="R674" s="826">
        <v>3311.6</v>
      </c>
      <c r="S674" s="811">
        <v>90</v>
      </c>
      <c r="T674" s="840">
        <v>508.5</v>
      </c>
      <c r="U674" s="919">
        <v>188.23</v>
      </c>
      <c r="V674" s="836">
        <v>4.05</v>
      </c>
      <c r="W674" s="836"/>
      <c r="X674" s="919">
        <v>7</v>
      </c>
      <c r="Y674" s="842">
        <v>4.05</v>
      </c>
      <c r="Z674" s="871">
        <v>15.641999999999999</v>
      </c>
      <c r="AA674" s="1013">
        <v>3.9104999999999999</v>
      </c>
    </row>
    <row r="675" spans="1:27" ht="120">
      <c r="A675" s="845">
        <v>10005</v>
      </c>
      <c r="B675" s="846"/>
      <c r="C675" s="846" t="s">
        <v>626</v>
      </c>
      <c r="D675" s="847">
        <v>175</v>
      </c>
      <c r="E675" s="848">
        <v>24000</v>
      </c>
      <c r="F675" s="926">
        <v>61</v>
      </c>
      <c r="G675" s="850"/>
      <c r="H675" s="851">
        <v>58</v>
      </c>
      <c r="I675" s="851">
        <v>67</v>
      </c>
      <c r="J675" s="852">
        <v>150</v>
      </c>
      <c r="K675" s="853">
        <v>40</v>
      </c>
      <c r="L675" s="854">
        <v>12</v>
      </c>
      <c r="M675" s="855">
        <v>3000</v>
      </c>
      <c r="N675" s="856">
        <v>0.1</v>
      </c>
      <c r="O675" s="857">
        <v>1.1499999999999999</v>
      </c>
      <c r="P675" s="854">
        <v>20</v>
      </c>
      <c r="Q675" s="839">
        <v>0.1</v>
      </c>
      <c r="R675" s="826">
        <v>7597.2</v>
      </c>
      <c r="S675" s="858">
        <v>120</v>
      </c>
      <c r="T675" s="859">
        <v>2352</v>
      </c>
      <c r="U675" s="919">
        <v>271.27333333333331</v>
      </c>
      <c r="V675" s="851">
        <v>9.1999999999999993</v>
      </c>
      <c r="W675" s="851">
        <v>30.87</v>
      </c>
      <c r="X675" s="919">
        <v>2.8000000000000003</v>
      </c>
      <c r="Y675" s="860">
        <v>40.07</v>
      </c>
      <c r="Z675" s="861">
        <v>61.325000000000003</v>
      </c>
      <c r="AA675" s="862"/>
    </row>
    <row r="676" spans="1:27" ht="105">
      <c r="A676" s="863">
        <v>10006</v>
      </c>
      <c r="B676" s="864"/>
      <c r="C676" s="864" t="s">
        <v>627</v>
      </c>
      <c r="D676" s="1056">
        <v>175</v>
      </c>
      <c r="E676" s="834">
        <v>37000</v>
      </c>
      <c r="F676" s="925">
        <v>64</v>
      </c>
      <c r="G676" s="867"/>
      <c r="H676" s="836">
        <v>60</v>
      </c>
      <c r="I676" s="836">
        <v>71</v>
      </c>
      <c r="J676" s="837">
        <v>200</v>
      </c>
      <c r="K676" s="782">
        <v>40</v>
      </c>
      <c r="L676" s="868">
        <v>12</v>
      </c>
      <c r="M676" s="869">
        <v>3000</v>
      </c>
      <c r="N676" s="809">
        <v>0.1</v>
      </c>
      <c r="O676" s="870">
        <v>0.8</v>
      </c>
      <c r="P676" s="868">
        <v>20</v>
      </c>
      <c r="Q676" s="839">
        <v>0.1</v>
      </c>
      <c r="R676" s="826">
        <v>9350.4</v>
      </c>
      <c r="S676" s="811">
        <v>120</v>
      </c>
      <c r="T676" s="840">
        <v>3561</v>
      </c>
      <c r="U676" s="919">
        <v>250.81</v>
      </c>
      <c r="V676" s="836">
        <v>9.8666666666666671</v>
      </c>
      <c r="W676" s="836">
        <v>30.87</v>
      </c>
      <c r="X676" s="919">
        <v>2.8000000000000003</v>
      </c>
      <c r="Y676" s="842">
        <v>40.736666666666665</v>
      </c>
      <c r="Z676" s="871">
        <v>64.395833333333343</v>
      </c>
      <c r="AA676" s="872"/>
    </row>
    <row r="677" spans="1:27" ht="15">
      <c r="A677" s="863"/>
      <c r="B677" s="864"/>
      <c r="C677" s="863"/>
      <c r="D677" s="1115"/>
      <c r="E677" s="834"/>
      <c r="F677" s="835"/>
      <c r="G677" s="1014"/>
      <c r="H677" s="836"/>
      <c r="I677" s="836"/>
      <c r="J677" s="837"/>
      <c r="K677" s="782"/>
      <c r="L677" s="868"/>
      <c r="M677" s="869"/>
      <c r="N677" s="809" t="s">
        <v>81</v>
      </c>
      <c r="O677" s="870" t="s">
        <v>81</v>
      </c>
      <c r="P677" s="868"/>
      <c r="Q677" s="839">
        <v>0.02</v>
      </c>
      <c r="R677" s="826">
        <v>6428.4</v>
      </c>
      <c r="S677" s="811"/>
      <c r="T677" s="840" t="s">
        <v>81</v>
      </c>
      <c r="U677" s="919">
        <v>34.762</v>
      </c>
      <c r="V677" s="836"/>
      <c r="W677" s="836"/>
      <c r="X677" s="919">
        <v>0.56000000000000005</v>
      </c>
      <c r="Y677" s="842" t="s">
        <v>81</v>
      </c>
      <c r="Z677" s="871"/>
      <c r="AA677" s="1116"/>
    </row>
    <row r="678" spans="1:27" ht="57">
      <c r="A678" s="814">
        <v>10010</v>
      </c>
      <c r="B678" s="815"/>
      <c r="C678" s="816" t="s">
        <v>628</v>
      </c>
      <c r="D678" s="822"/>
      <c r="E678" s="818"/>
      <c r="F678" s="819"/>
      <c r="G678" s="820"/>
      <c r="H678" s="821"/>
      <c r="I678" s="821"/>
      <c r="J678" s="822"/>
      <c r="K678" s="822"/>
      <c r="L678" s="817"/>
      <c r="M678" s="822"/>
      <c r="N678" s="823" t="s">
        <v>81</v>
      </c>
      <c r="O678" s="874" t="s">
        <v>81</v>
      </c>
      <c r="P678" s="817"/>
      <c r="Q678" s="839">
        <v>0.02</v>
      </c>
      <c r="R678" s="826">
        <v>8863.4</v>
      </c>
      <c r="S678" s="827"/>
      <c r="T678" s="828" t="s">
        <v>81</v>
      </c>
      <c r="U678" s="919">
        <v>43.024545454545454</v>
      </c>
      <c r="V678" s="821"/>
      <c r="W678" s="821"/>
      <c r="X678" s="919">
        <v>0.56000000000000005</v>
      </c>
      <c r="Y678" s="875" t="s">
        <v>81</v>
      </c>
      <c r="Z678" s="831"/>
      <c r="AA678" s="832"/>
    </row>
    <row r="679" spans="1:27" ht="15">
      <c r="A679" s="804"/>
      <c r="B679" s="805"/>
      <c r="C679" s="804"/>
      <c r="D679" s="1115"/>
      <c r="E679" s="834"/>
      <c r="F679" s="835"/>
      <c r="G679" s="1014"/>
      <c r="H679" s="836"/>
      <c r="I679" s="836"/>
      <c r="J679" s="837"/>
      <c r="K679" s="807"/>
      <c r="L679" s="804"/>
      <c r="M679" s="869"/>
      <c r="N679" s="809" t="s">
        <v>81</v>
      </c>
      <c r="O679" s="870" t="s">
        <v>81</v>
      </c>
      <c r="P679" s="807"/>
      <c r="Q679" s="839"/>
      <c r="R679" s="826" t="s">
        <v>81</v>
      </c>
      <c r="S679" s="811"/>
      <c r="T679" s="840" t="s">
        <v>81</v>
      </c>
      <c r="U679" s="1078"/>
      <c r="V679" s="836"/>
      <c r="W679" s="836"/>
      <c r="X679" s="1078"/>
      <c r="Y679" s="842" t="s">
        <v>81</v>
      </c>
      <c r="Z679" s="871"/>
      <c r="AA679" s="1013"/>
    </row>
    <row r="680" spans="1:27" ht="75">
      <c r="A680" s="845">
        <v>10011</v>
      </c>
      <c r="B680" s="846"/>
      <c r="C680" s="846" t="s">
        <v>629</v>
      </c>
      <c r="D680" s="1054" t="s">
        <v>630</v>
      </c>
      <c r="E680" s="848">
        <v>10700</v>
      </c>
      <c r="F680" s="926">
        <v>26</v>
      </c>
      <c r="G680" s="930"/>
      <c r="H680" s="892">
        <v>22</v>
      </c>
      <c r="I680" s="851">
        <v>33</v>
      </c>
      <c r="J680" s="852">
        <v>70</v>
      </c>
      <c r="K680" s="853" t="s">
        <v>24</v>
      </c>
      <c r="L680" s="854">
        <v>12</v>
      </c>
      <c r="M680" s="855">
        <v>1200</v>
      </c>
      <c r="N680" s="856">
        <v>0.1</v>
      </c>
      <c r="O680" s="857">
        <v>0.6</v>
      </c>
      <c r="P680" s="854">
        <v>49</v>
      </c>
      <c r="Q680" s="825"/>
      <c r="R680" s="826" t="s">
        <v>81</v>
      </c>
      <c r="S680" s="858">
        <v>294</v>
      </c>
      <c r="T680" s="859">
        <v>1289.1000000000001</v>
      </c>
      <c r="U680" s="829"/>
      <c r="V680" s="851">
        <v>5.35</v>
      </c>
      <c r="W680" s="851"/>
      <c r="X680" s="829"/>
      <c r="Y680" s="860">
        <v>5.35</v>
      </c>
      <c r="Z680" s="861">
        <v>26.14228571428572</v>
      </c>
      <c r="AA680" s="1019"/>
    </row>
    <row r="681" spans="1:27" ht="75">
      <c r="A681" s="863">
        <v>10012</v>
      </c>
      <c r="B681" s="864"/>
      <c r="C681" s="864" t="s">
        <v>631</v>
      </c>
      <c r="D681" s="1051" t="s">
        <v>632</v>
      </c>
      <c r="E681" s="834">
        <v>14500</v>
      </c>
      <c r="F681" s="925">
        <v>36</v>
      </c>
      <c r="G681" s="933"/>
      <c r="H681" s="969">
        <v>31</v>
      </c>
      <c r="I681" s="836">
        <v>46</v>
      </c>
      <c r="J681" s="837">
        <v>70</v>
      </c>
      <c r="K681" s="782" t="s">
        <v>24</v>
      </c>
      <c r="L681" s="868">
        <v>12</v>
      </c>
      <c r="M681" s="869">
        <v>1200</v>
      </c>
      <c r="N681" s="809">
        <v>0.1</v>
      </c>
      <c r="O681" s="870">
        <v>0.6</v>
      </c>
      <c r="P681" s="868">
        <v>75</v>
      </c>
      <c r="Q681" s="839"/>
      <c r="R681" s="826" t="s">
        <v>81</v>
      </c>
      <c r="S681" s="811">
        <v>450</v>
      </c>
      <c r="T681" s="840">
        <v>1798.5</v>
      </c>
      <c r="U681" s="1078"/>
      <c r="V681" s="836">
        <v>7.25</v>
      </c>
      <c r="W681" s="836"/>
      <c r="X681" s="1078"/>
      <c r="Y681" s="842">
        <v>7.25</v>
      </c>
      <c r="Z681" s="871">
        <v>36.237142857142864</v>
      </c>
      <c r="AA681" s="1013"/>
    </row>
    <row r="682" spans="1:27" ht="75">
      <c r="A682" s="845">
        <v>10013</v>
      </c>
      <c r="B682" s="846"/>
      <c r="C682" s="846" t="s">
        <v>633</v>
      </c>
      <c r="D682" s="1054" t="s">
        <v>630</v>
      </c>
      <c r="E682" s="848">
        <v>9100</v>
      </c>
      <c r="F682" s="926">
        <v>23</v>
      </c>
      <c r="G682" s="930"/>
      <c r="H682" s="892">
        <v>19</v>
      </c>
      <c r="I682" s="851">
        <v>29</v>
      </c>
      <c r="J682" s="852">
        <v>70</v>
      </c>
      <c r="K682" s="853" t="s">
        <v>24</v>
      </c>
      <c r="L682" s="854">
        <v>12</v>
      </c>
      <c r="M682" s="855">
        <v>1200</v>
      </c>
      <c r="N682" s="856">
        <v>0.1</v>
      </c>
      <c r="O682" s="857">
        <v>0.6</v>
      </c>
      <c r="P682" s="854">
        <v>49</v>
      </c>
      <c r="Q682" s="839">
        <v>8.3333299999999999E-2</v>
      </c>
      <c r="R682" s="826">
        <v>31752.400000000001</v>
      </c>
      <c r="S682" s="858">
        <v>294</v>
      </c>
      <c r="T682" s="859">
        <v>1140.3</v>
      </c>
      <c r="U682" s="841">
        <v>168.09200000000001</v>
      </c>
      <c r="V682" s="851">
        <v>4.55</v>
      </c>
      <c r="W682" s="851"/>
      <c r="X682" s="841">
        <v>2.3333323999999998</v>
      </c>
      <c r="Y682" s="860">
        <v>4.55</v>
      </c>
      <c r="Z682" s="861">
        <v>22.924000000000003</v>
      </c>
      <c r="AA682" s="1019"/>
    </row>
    <row r="683" spans="1:27" ht="75">
      <c r="A683" s="863">
        <v>10014</v>
      </c>
      <c r="B683" s="864"/>
      <c r="C683" s="864" t="s">
        <v>634</v>
      </c>
      <c r="D683" s="1051" t="s">
        <v>632</v>
      </c>
      <c r="E683" s="834">
        <v>11000</v>
      </c>
      <c r="F683" s="925">
        <v>29</v>
      </c>
      <c r="G683" s="933"/>
      <c r="H683" s="969">
        <v>25</v>
      </c>
      <c r="I683" s="836">
        <v>37</v>
      </c>
      <c r="J683" s="837">
        <v>70</v>
      </c>
      <c r="K683" s="782" t="s">
        <v>24</v>
      </c>
      <c r="L683" s="868">
        <v>12</v>
      </c>
      <c r="M683" s="869">
        <v>1200</v>
      </c>
      <c r="N683" s="809">
        <v>0.1</v>
      </c>
      <c r="O683" s="870">
        <v>0.6</v>
      </c>
      <c r="P683" s="868">
        <v>75</v>
      </c>
      <c r="Q683" s="839"/>
      <c r="R683" s="826" t="s">
        <v>81</v>
      </c>
      <c r="S683" s="811">
        <v>450</v>
      </c>
      <c r="T683" s="840">
        <v>1473</v>
      </c>
      <c r="U683" s="841"/>
      <c r="V683" s="836">
        <v>5.4999999999999991</v>
      </c>
      <c r="W683" s="836"/>
      <c r="X683" s="841"/>
      <c r="Y683" s="842">
        <v>5.4999999999999991</v>
      </c>
      <c r="Z683" s="871">
        <v>29.197142857142861</v>
      </c>
      <c r="AA683" s="1013"/>
    </row>
    <row r="684" spans="1:27" ht="60">
      <c r="A684" s="845">
        <v>10015</v>
      </c>
      <c r="B684" s="846"/>
      <c r="C684" s="846" t="s">
        <v>635</v>
      </c>
      <c r="D684" s="1054" t="s">
        <v>24</v>
      </c>
      <c r="E684" s="848">
        <v>3400</v>
      </c>
      <c r="F684" s="926">
        <v>9.5</v>
      </c>
      <c r="G684" s="930"/>
      <c r="H684" s="892">
        <v>8</v>
      </c>
      <c r="I684" s="851">
        <v>11.5</v>
      </c>
      <c r="J684" s="852">
        <v>70</v>
      </c>
      <c r="K684" s="853" t="s">
        <v>24</v>
      </c>
      <c r="L684" s="854">
        <v>12</v>
      </c>
      <c r="M684" s="855">
        <v>1200</v>
      </c>
      <c r="N684" s="856">
        <v>0.1</v>
      </c>
      <c r="O684" s="857">
        <v>0.95</v>
      </c>
      <c r="P684" s="854">
        <v>15</v>
      </c>
      <c r="Q684" s="839"/>
      <c r="R684" s="826" t="s">
        <v>81</v>
      </c>
      <c r="S684" s="858">
        <v>90</v>
      </c>
      <c r="T684" s="859">
        <v>406.2</v>
      </c>
      <c r="U684" s="841"/>
      <c r="V684" s="851">
        <v>2.6916666666666669</v>
      </c>
      <c r="W684" s="851"/>
      <c r="X684" s="841"/>
      <c r="Y684" s="860">
        <v>2.6916666666666669</v>
      </c>
      <c r="Z684" s="861">
        <v>9.3439761904761909</v>
      </c>
      <c r="AA684" s="1019"/>
    </row>
    <row r="685" spans="1:27" ht="60">
      <c r="A685" s="863">
        <v>10016</v>
      </c>
      <c r="B685" s="864"/>
      <c r="C685" s="864" t="s">
        <v>636</v>
      </c>
      <c r="D685" s="1051" t="s">
        <v>24</v>
      </c>
      <c r="E685" s="834">
        <v>17500</v>
      </c>
      <c r="F685" s="925">
        <v>45</v>
      </c>
      <c r="G685" s="933"/>
      <c r="H685" s="969">
        <v>38</v>
      </c>
      <c r="I685" s="836">
        <v>56</v>
      </c>
      <c r="J685" s="837">
        <v>70</v>
      </c>
      <c r="K685" s="782" t="s">
        <v>24</v>
      </c>
      <c r="L685" s="868">
        <v>12</v>
      </c>
      <c r="M685" s="869">
        <v>1200</v>
      </c>
      <c r="N685" s="809">
        <v>0.1</v>
      </c>
      <c r="O685" s="870">
        <v>0.6</v>
      </c>
      <c r="P685" s="868">
        <v>99</v>
      </c>
      <c r="Q685" s="839">
        <v>8.3333299999999999E-2</v>
      </c>
      <c r="R685" s="826">
        <v>38765.199999999997</v>
      </c>
      <c r="S685" s="811">
        <v>594</v>
      </c>
      <c r="T685" s="840">
        <v>2221.5</v>
      </c>
      <c r="U685" s="841">
        <v>226.95666666666665</v>
      </c>
      <c r="V685" s="836">
        <v>8.75</v>
      </c>
      <c r="W685" s="836"/>
      <c r="X685" s="841">
        <v>2.3333323999999998</v>
      </c>
      <c r="Y685" s="842">
        <v>8.75</v>
      </c>
      <c r="Z685" s="871">
        <v>44.534285714285716</v>
      </c>
      <c r="AA685" s="1013"/>
    </row>
    <row r="686" spans="1:27" ht="15">
      <c r="A686" s="863"/>
      <c r="B686" s="864"/>
      <c r="C686" s="864"/>
      <c r="D686" s="1115"/>
      <c r="E686" s="834"/>
      <c r="F686" s="835"/>
      <c r="G686" s="1014"/>
      <c r="H686" s="836"/>
      <c r="I686" s="836"/>
      <c r="J686" s="837"/>
      <c r="K686" s="782"/>
      <c r="L686" s="868"/>
      <c r="M686" s="869"/>
      <c r="N686" s="809" t="s">
        <v>81</v>
      </c>
      <c r="O686" s="870" t="s">
        <v>81</v>
      </c>
      <c r="P686" s="868"/>
      <c r="Q686" s="839"/>
      <c r="R686" s="826" t="s">
        <v>81</v>
      </c>
      <c r="S686" s="811"/>
      <c r="T686" s="840" t="s">
        <v>81</v>
      </c>
      <c r="U686" s="841"/>
      <c r="V686" s="836"/>
      <c r="W686" s="836"/>
      <c r="X686" s="841"/>
      <c r="Y686" s="842" t="s">
        <v>81</v>
      </c>
      <c r="Z686" s="881"/>
      <c r="AA686" s="1071"/>
    </row>
    <row r="687" spans="1:27" ht="42.75">
      <c r="A687" s="814">
        <v>10030</v>
      </c>
      <c r="B687" s="815"/>
      <c r="C687" s="816" t="s">
        <v>637</v>
      </c>
      <c r="D687" s="822"/>
      <c r="E687" s="818"/>
      <c r="F687" s="819"/>
      <c r="G687" s="820"/>
      <c r="H687" s="821"/>
      <c r="I687" s="821"/>
      <c r="J687" s="822"/>
      <c r="K687" s="822"/>
      <c r="L687" s="817"/>
      <c r="M687" s="822"/>
      <c r="N687" s="823" t="s">
        <v>81</v>
      </c>
      <c r="O687" s="874" t="s">
        <v>81</v>
      </c>
      <c r="P687" s="817"/>
      <c r="Q687" s="839"/>
      <c r="R687" s="826" t="s">
        <v>81</v>
      </c>
      <c r="S687" s="827"/>
      <c r="T687" s="828" t="s">
        <v>81</v>
      </c>
      <c r="U687" s="841"/>
      <c r="V687" s="821"/>
      <c r="W687" s="821"/>
      <c r="X687" s="841"/>
      <c r="Y687" s="875" t="s">
        <v>81</v>
      </c>
      <c r="Z687" s="831"/>
      <c r="AA687" s="832"/>
    </row>
    <row r="688" spans="1:27" ht="15">
      <c r="A688" s="804"/>
      <c r="B688" s="805"/>
      <c r="C688" s="804"/>
      <c r="D688" s="808"/>
      <c r="E688" s="834"/>
      <c r="F688" s="804"/>
      <c r="G688" s="807"/>
      <c r="H688" s="807"/>
      <c r="I688" s="807"/>
      <c r="J688" s="808"/>
      <c r="K688" s="807"/>
      <c r="L688" s="804"/>
      <c r="M688" s="808"/>
      <c r="N688" s="809" t="s">
        <v>81</v>
      </c>
      <c r="O688" s="870" t="s">
        <v>81</v>
      </c>
      <c r="P688" s="807"/>
      <c r="Q688" s="839"/>
      <c r="R688" s="826" t="s">
        <v>81</v>
      </c>
      <c r="S688" s="804"/>
      <c r="T688" s="840" t="s">
        <v>81</v>
      </c>
      <c r="U688" s="841"/>
      <c r="V688" s="804"/>
      <c r="W688" s="804"/>
      <c r="X688" s="841"/>
      <c r="Y688" s="842" t="s">
        <v>81</v>
      </c>
      <c r="Z688" s="838"/>
      <c r="AA688" s="838"/>
    </row>
    <row r="689" spans="1:27" ht="75">
      <c r="A689" s="845">
        <v>10031</v>
      </c>
      <c r="B689" s="846"/>
      <c r="C689" s="846" t="s">
        <v>638</v>
      </c>
      <c r="D689" s="1236">
        <v>2</v>
      </c>
      <c r="E689" s="848">
        <v>39000</v>
      </c>
      <c r="F689" s="903">
        <v>29</v>
      </c>
      <c r="G689" s="1062">
        <v>14.5</v>
      </c>
      <c r="H689" s="1018">
        <v>12</v>
      </c>
      <c r="I689" s="1018">
        <v>18</v>
      </c>
      <c r="J689" s="1177">
        <v>400</v>
      </c>
      <c r="K689" s="853" t="s">
        <v>24</v>
      </c>
      <c r="L689" s="854">
        <v>12</v>
      </c>
      <c r="M689" s="1063">
        <v>8000</v>
      </c>
      <c r="N689" s="856">
        <v>0.1</v>
      </c>
      <c r="O689" s="857">
        <v>0.65</v>
      </c>
      <c r="P689" s="854">
        <v>50</v>
      </c>
      <c r="Q689" s="839"/>
      <c r="R689" s="826" t="s">
        <v>81</v>
      </c>
      <c r="S689" s="858">
        <v>300</v>
      </c>
      <c r="T689" s="859">
        <v>3927</v>
      </c>
      <c r="U689" s="919"/>
      <c r="V689" s="1018">
        <v>3.1687500000000002</v>
      </c>
      <c r="W689" s="851"/>
      <c r="X689" s="919"/>
      <c r="Y689" s="1065">
        <v>3.1687500000000002</v>
      </c>
      <c r="Z689" s="861">
        <v>28.569750000000006</v>
      </c>
      <c r="AA689" s="1019">
        <v>14.284875000000003</v>
      </c>
    </row>
    <row r="690" spans="1:27" ht="75">
      <c r="A690" s="863">
        <v>10032</v>
      </c>
      <c r="B690" s="864"/>
      <c r="C690" s="864" t="s">
        <v>639</v>
      </c>
      <c r="D690" s="1115">
        <v>2</v>
      </c>
      <c r="E690" s="834">
        <v>46000</v>
      </c>
      <c r="F690" s="835">
        <v>34</v>
      </c>
      <c r="G690" s="1008">
        <v>17</v>
      </c>
      <c r="H690" s="1009">
        <v>14</v>
      </c>
      <c r="I690" s="1009">
        <v>21</v>
      </c>
      <c r="J690" s="1069">
        <v>400</v>
      </c>
      <c r="K690" s="782" t="s">
        <v>24</v>
      </c>
      <c r="L690" s="868">
        <v>12</v>
      </c>
      <c r="M690" s="1010">
        <v>8000</v>
      </c>
      <c r="N690" s="809">
        <v>0.1</v>
      </c>
      <c r="O690" s="870">
        <v>0.65</v>
      </c>
      <c r="P690" s="868">
        <v>60</v>
      </c>
      <c r="Q690" s="825"/>
      <c r="R690" s="826" t="s">
        <v>81</v>
      </c>
      <c r="S690" s="811">
        <v>360</v>
      </c>
      <c r="T690" s="840">
        <v>4638</v>
      </c>
      <c r="U690" s="829"/>
      <c r="V690" s="1009">
        <v>3.7375000000000003</v>
      </c>
      <c r="W690" s="836"/>
      <c r="X690" s="829"/>
      <c r="Y690" s="1011">
        <v>3.7375000000000003</v>
      </c>
      <c r="Z690" s="871">
        <v>33.731500000000004</v>
      </c>
      <c r="AA690" s="1013">
        <v>16.865750000000002</v>
      </c>
    </row>
    <row r="691" spans="1:27" ht="75">
      <c r="A691" s="845">
        <v>10033</v>
      </c>
      <c r="B691" s="846"/>
      <c r="C691" s="846" t="s">
        <v>640</v>
      </c>
      <c r="D691" s="999">
        <v>2</v>
      </c>
      <c r="E691" s="848">
        <v>49000</v>
      </c>
      <c r="F691" s="903">
        <v>36</v>
      </c>
      <c r="G691" s="1062">
        <v>18</v>
      </c>
      <c r="H691" s="1018">
        <v>15</v>
      </c>
      <c r="I691" s="1018">
        <v>23</v>
      </c>
      <c r="J691" s="1177">
        <v>400</v>
      </c>
      <c r="K691" s="853" t="s">
        <v>24</v>
      </c>
      <c r="L691" s="854">
        <v>12</v>
      </c>
      <c r="M691" s="1063">
        <v>8000</v>
      </c>
      <c r="N691" s="856">
        <v>0.1</v>
      </c>
      <c r="O691" s="857">
        <v>0.65</v>
      </c>
      <c r="P691" s="854">
        <v>67</v>
      </c>
      <c r="Q691" s="839"/>
      <c r="R691" s="826" t="s">
        <v>81</v>
      </c>
      <c r="S691" s="858">
        <v>402</v>
      </c>
      <c r="T691" s="859">
        <v>4959</v>
      </c>
      <c r="U691" s="919"/>
      <c r="V691" s="1018">
        <v>3.9812500000000002</v>
      </c>
      <c r="W691" s="851"/>
      <c r="X691" s="919"/>
      <c r="Y691" s="1065">
        <v>3.9812500000000002</v>
      </c>
      <c r="Z691" s="861">
        <v>36.033250000000002</v>
      </c>
      <c r="AA691" s="1019">
        <v>18.016625000000001</v>
      </c>
    </row>
    <row r="692" spans="1:27" ht="75">
      <c r="A692" s="863">
        <v>10034</v>
      </c>
      <c r="B692" s="864"/>
      <c r="C692" s="864" t="s">
        <v>641</v>
      </c>
      <c r="D692" s="993">
        <v>2</v>
      </c>
      <c r="E692" s="834">
        <v>55000</v>
      </c>
      <c r="F692" s="835">
        <v>36</v>
      </c>
      <c r="G692" s="1008">
        <v>18</v>
      </c>
      <c r="H692" s="1009">
        <v>15</v>
      </c>
      <c r="I692" s="1009">
        <v>22</v>
      </c>
      <c r="J692" s="1069">
        <v>400</v>
      </c>
      <c r="K692" s="782" t="s">
        <v>24</v>
      </c>
      <c r="L692" s="868">
        <v>12</v>
      </c>
      <c r="M692" s="1010">
        <v>10000</v>
      </c>
      <c r="N692" s="809">
        <v>0.25</v>
      </c>
      <c r="O692" s="870">
        <v>0.65</v>
      </c>
      <c r="P692" s="868">
        <v>74</v>
      </c>
      <c r="Q692" s="839">
        <v>0.25</v>
      </c>
      <c r="R692" s="826">
        <v>7986</v>
      </c>
      <c r="S692" s="811">
        <v>444</v>
      </c>
      <c r="T692" s="840">
        <v>4954</v>
      </c>
      <c r="U692" s="919">
        <v>70.099999999999994</v>
      </c>
      <c r="V692" s="1009">
        <v>3.5750000000000002</v>
      </c>
      <c r="W692" s="836"/>
      <c r="X692" s="919">
        <v>7</v>
      </c>
      <c r="Y692" s="1011">
        <v>3.5750000000000002</v>
      </c>
      <c r="Z692" s="871">
        <v>35.112000000000002</v>
      </c>
      <c r="AA692" s="1013">
        <v>17.556000000000001</v>
      </c>
    </row>
    <row r="693" spans="1:27" ht="75">
      <c r="A693" s="845">
        <v>10035</v>
      </c>
      <c r="B693" s="846"/>
      <c r="C693" s="846" t="s">
        <v>642</v>
      </c>
      <c r="D693" s="999">
        <v>2</v>
      </c>
      <c r="E693" s="848">
        <v>64000</v>
      </c>
      <c r="F693" s="903">
        <v>40</v>
      </c>
      <c r="G693" s="1062">
        <v>20</v>
      </c>
      <c r="H693" s="1018">
        <v>17</v>
      </c>
      <c r="I693" s="1018">
        <v>25</v>
      </c>
      <c r="J693" s="1177">
        <v>400</v>
      </c>
      <c r="K693" s="853" t="s">
        <v>24</v>
      </c>
      <c r="L693" s="854">
        <v>12</v>
      </c>
      <c r="M693" s="1063">
        <v>10000</v>
      </c>
      <c r="N693" s="856">
        <v>0.25</v>
      </c>
      <c r="O693" s="857">
        <v>0.6</v>
      </c>
      <c r="P693" s="854">
        <v>79</v>
      </c>
      <c r="Q693" s="839">
        <v>0.25</v>
      </c>
      <c r="R693" s="826">
        <v>10648</v>
      </c>
      <c r="S693" s="858">
        <v>474</v>
      </c>
      <c r="T693" s="859">
        <v>5722</v>
      </c>
      <c r="U693" s="919">
        <v>74.12</v>
      </c>
      <c r="V693" s="1018">
        <v>3.84</v>
      </c>
      <c r="W693" s="851"/>
      <c r="X693" s="919">
        <v>7</v>
      </c>
      <c r="Y693" s="1065">
        <v>3.84</v>
      </c>
      <c r="Z693" s="861">
        <v>39.919000000000004</v>
      </c>
      <c r="AA693" s="1019">
        <v>19.959500000000002</v>
      </c>
    </row>
    <row r="694" spans="1:27" ht="75">
      <c r="A694" s="863">
        <v>10049</v>
      </c>
      <c r="B694" s="864"/>
      <c r="C694" s="864" t="s">
        <v>643</v>
      </c>
      <c r="D694" s="993">
        <v>2</v>
      </c>
      <c r="E694" s="834">
        <v>85000</v>
      </c>
      <c r="F694" s="835">
        <v>52</v>
      </c>
      <c r="G694" s="1008">
        <v>26</v>
      </c>
      <c r="H694" s="1009">
        <v>22</v>
      </c>
      <c r="I694" s="1009">
        <v>33</v>
      </c>
      <c r="J694" s="1069">
        <v>400</v>
      </c>
      <c r="K694" s="782" t="s">
        <v>24</v>
      </c>
      <c r="L694" s="868">
        <v>12</v>
      </c>
      <c r="M694" s="1010">
        <v>10000</v>
      </c>
      <c r="N694" s="809">
        <v>0.25</v>
      </c>
      <c r="O694" s="870">
        <v>0.6</v>
      </c>
      <c r="P694" s="868">
        <v>90</v>
      </c>
      <c r="Q694" s="839">
        <v>0.25</v>
      </c>
      <c r="R694" s="826">
        <v>15004</v>
      </c>
      <c r="S694" s="811">
        <v>540</v>
      </c>
      <c r="T694" s="840">
        <v>7510</v>
      </c>
      <c r="U694" s="919">
        <v>89.554285714285712</v>
      </c>
      <c r="V694" s="1009">
        <v>5.0999999999999996</v>
      </c>
      <c r="W694" s="836"/>
      <c r="X694" s="919">
        <v>7</v>
      </c>
      <c r="Y694" s="1011">
        <v>5.0999999999999996</v>
      </c>
      <c r="Z694" s="871">
        <v>52.525000000000006</v>
      </c>
      <c r="AA694" s="1013">
        <v>26.262500000000003</v>
      </c>
    </row>
    <row r="695" spans="1:27" ht="75">
      <c r="A695" s="845">
        <v>10036</v>
      </c>
      <c r="B695" s="846"/>
      <c r="C695" s="846" t="s">
        <v>1127</v>
      </c>
      <c r="D695" s="999">
        <v>2</v>
      </c>
      <c r="E695" s="848">
        <v>55000</v>
      </c>
      <c r="F695" s="903">
        <v>40</v>
      </c>
      <c r="G695" s="1062">
        <v>20</v>
      </c>
      <c r="H695" s="1018">
        <v>17</v>
      </c>
      <c r="I695" s="1018">
        <v>25</v>
      </c>
      <c r="J695" s="1177">
        <v>400</v>
      </c>
      <c r="K695" s="853" t="s">
        <v>24</v>
      </c>
      <c r="L695" s="854">
        <v>12</v>
      </c>
      <c r="M695" s="1063">
        <v>8000</v>
      </c>
      <c r="N695" s="856">
        <v>0.1</v>
      </c>
      <c r="O695" s="857">
        <v>0.6</v>
      </c>
      <c r="P695" s="854">
        <v>55</v>
      </c>
      <c r="Q695" s="839">
        <v>0.25</v>
      </c>
      <c r="R695" s="826">
        <v>3509</v>
      </c>
      <c r="S695" s="858">
        <v>330</v>
      </c>
      <c r="T695" s="859">
        <v>5445</v>
      </c>
      <c r="U695" s="919">
        <v>31.533333333333335</v>
      </c>
      <c r="V695" s="1018">
        <v>4.125</v>
      </c>
      <c r="W695" s="851"/>
      <c r="X695" s="919">
        <v>7</v>
      </c>
      <c r="Y695" s="1065">
        <v>4.125</v>
      </c>
      <c r="Z695" s="861">
        <v>39.022500000000008</v>
      </c>
      <c r="AA695" s="1019">
        <v>19.511250000000004</v>
      </c>
    </row>
    <row r="696" spans="1:27" ht="75">
      <c r="A696" s="863">
        <v>10037</v>
      </c>
      <c r="B696" s="864"/>
      <c r="C696" s="864" t="s">
        <v>1128</v>
      </c>
      <c r="D696" s="993">
        <v>2</v>
      </c>
      <c r="E696" s="834">
        <v>68000</v>
      </c>
      <c r="F696" s="835">
        <v>48</v>
      </c>
      <c r="G696" s="1008">
        <v>24</v>
      </c>
      <c r="H696" s="1009">
        <v>20</v>
      </c>
      <c r="I696" s="1009">
        <v>30</v>
      </c>
      <c r="J696" s="1069">
        <v>400</v>
      </c>
      <c r="K696" s="782" t="s">
        <v>24</v>
      </c>
      <c r="L696" s="868">
        <v>12</v>
      </c>
      <c r="M696" s="1010">
        <v>8000</v>
      </c>
      <c r="N696" s="809">
        <v>0.1</v>
      </c>
      <c r="O696" s="870">
        <v>0.6</v>
      </c>
      <c r="P696" s="868">
        <v>64</v>
      </c>
      <c r="Q696" s="839">
        <v>0.25</v>
      </c>
      <c r="R696" s="826">
        <v>3751</v>
      </c>
      <c r="S696" s="811">
        <v>384</v>
      </c>
      <c r="T696" s="840">
        <v>6708</v>
      </c>
      <c r="U696" s="919">
        <v>26.866666666666667</v>
      </c>
      <c r="V696" s="1009">
        <v>5.0999999999999996</v>
      </c>
      <c r="W696" s="836"/>
      <c r="X696" s="919">
        <v>7</v>
      </c>
      <c r="Y696" s="1011">
        <v>5.0999999999999996</v>
      </c>
      <c r="Z696" s="871">
        <v>48.113999999999997</v>
      </c>
      <c r="AA696" s="1013">
        <v>24.056999999999999</v>
      </c>
    </row>
    <row r="697" spans="1:27" ht="75">
      <c r="A697" s="845">
        <v>10038</v>
      </c>
      <c r="B697" s="846"/>
      <c r="C697" s="846" t="s">
        <v>1129</v>
      </c>
      <c r="D697" s="999">
        <v>2</v>
      </c>
      <c r="E697" s="848">
        <v>72000</v>
      </c>
      <c r="F697" s="903">
        <v>50</v>
      </c>
      <c r="G697" s="1062">
        <v>25</v>
      </c>
      <c r="H697" s="1018">
        <v>22</v>
      </c>
      <c r="I697" s="1018">
        <v>32</v>
      </c>
      <c r="J697" s="1177">
        <v>400</v>
      </c>
      <c r="K697" s="853" t="s">
        <v>24</v>
      </c>
      <c r="L697" s="854">
        <v>12</v>
      </c>
      <c r="M697" s="1063">
        <v>8000</v>
      </c>
      <c r="N697" s="856">
        <v>0.1</v>
      </c>
      <c r="O697" s="857">
        <v>0.6</v>
      </c>
      <c r="P697" s="854">
        <v>68</v>
      </c>
      <c r="Q697" s="839"/>
      <c r="R697" s="826" t="s">
        <v>81</v>
      </c>
      <c r="S697" s="858">
        <v>408</v>
      </c>
      <c r="T697" s="859">
        <v>7104</v>
      </c>
      <c r="U697" s="919"/>
      <c r="V697" s="1018">
        <v>5.3999999999999995</v>
      </c>
      <c r="W697" s="851"/>
      <c r="X697" s="919"/>
      <c r="Y697" s="1065">
        <v>5.3999999999999995</v>
      </c>
      <c r="Z697" s="861">
        <v>50.952000000000005</v>
      </c>
      <c r="AA697" s="1019">
        <v>25.476000000000003</v>
      </c>
    </row>
    <row r="698" spans="1:27" ht="75">
      <c r="A698" s="863">
        <v>10039</v>
      </c>
      <c r="B698" s="864"/>
      <c r="C698" s="864" t="s">
        <v>647</v>
      </c>
      <c r="D698" s="993">
        <v>2</v>
      </c>
      <c r="E698" s="834">
        <v>75000</v>
      </c>
      <c r="F698" s="835">
        <v>46</v>
      </c>
      <c r="G698" s="1008">
        <v>23</v>
      </c>
      <c r="H698" s="1009">
        <v>19</v>
      </c>
      <c r="I698" s="1009">
        <v>29</v>
      </c>
      <c r="J698" s="1069">
        <v>400</v>
      </c>
      <c r="K698" s="782" t="s">
        <v>24</v>
      </c>
      <c r="L698" s="868">
        <v>12</v>
      </c>
      <c r="M698" s="1010">
        <v>10000</v>
      </c>
      <c r="N698" s="809">
        <v>0.25</v>
      </c>
      <c r="O698" s="870">
        <v>0.6</v>
      </c>
      <c r="P698" s="868">
        <v>74</v>
      </c>
      <c r="Q698" s="839"/>
      <c r="R698" s="826" t="s">
        <v>81</v>
      </c>
      <c r="S698" s="811">
        <v>444</v>
      </c>
      <c r="T698" s="840">
        <v>6594</v>
      </c>
      <c r="U698" s="919"/>
      <c r="V698" s="1009">
        <v>4.5</v>
      </c>
      <c r="W698" s="836"/>
      <c r="X698" s="841"/>
      <c r="Y698" s="1011">
        <v>4.5</v>
      </c>
      <c r="Z698" s="871">
        <v>46.167000000000002</v>
      </c>
      <c r="AA698" s="1013">
        <v>23.083500000000001</v>
      </c>
    </row>
    <row r="699" spans="1:27" ht="75">
      <c r="A699" s="845">
        <v>10040</v>
      </c>
      <c r="B699" s="846"/>
      <c r="C699" s="846" t="s">
        <v>648</v>
      </c>
      <c r="D699" s="999">
        <v>2</v>
      </c>
      <c r="E699" s="848">
        <v>92000</v>
      </c>
      <c r="F699" s="903">
        <v>56</v>
      </c>
      <c r="G699" s="1062">
        <v>28</v>
      </c>
      <c r="H699" s="1018">
        <v>24</v>
      </c>
      <c r="I699" s="1018">
        <v>35</v>
      </c>
      <c r="J699" s="1177">
        <v>400</v>
      </c>
      <c r="K699" s="853" t="s">
        <v>24</v>
      </c>
      <c r="L699" s="854">
        <v>12</v>
      </c>
      <c r="M699" s="1063">
        <v>10000</v>
      </c>
      <c r="N699" s="856">
        <v>0.25</v>
      </c>
      <c r="O699" s="857">
        <v>0.6</v>
      </c>
      <c r="P699" s="854">
        <v>80</v>
      </c>
      <c r="Q699" s="839"/>
      <c r="R699" s="826" t="s">
        <v>81</v>
      </c>
      <c r="S699" s="858">
        <v>480</v>
      </c>
      <c r="T699" s="859">
        <v>8024</v>
      </c>
      <c r="U699" s="841"/>
      <c r="V699" s="1018">
        <v>5.52</v>
      </c>
      <c r="W699" s="851"/>
      <c r="X699" s="841"/>
      <c r="Y699" s="1065">
        <v>5.52</v>
      </c>
      <c r="Z699" s="861">
        <v>56.276000000000003</v>
      </c>
      <c r="AA699" s="1019">
        <v>28.138000000000002</v>
      </c>
    </row>
    <row r="700" spans="1:27" ht="75">
      <c r="A700" s="863">
        <v>10041</v>
      </c>
      <c r="B700" s="864"/>
      <c r="C700" s="864" t="s">
        <v>649</v>
      </c>
      <c r="D700" s="993">
        <v>2</v>
      </c>
      <c r="E700" s="834">
        <v>91000</v>
      </c>
      <c r="F700" s="835">
        <v>54</v>
      </c>
      <c r="G700" s="1008">
        <v>27</v>
      </c>
      <c r="H700" s="1009">
        <v>23</v>
      </c>
      <c r="I700" s="1009">
        <v>34</v>
      </c>
      <c r="J700" s="1069">
        <v>400</v>
      </c>
      <c r="K700" s="782" t="s">
        <v>24</v>
      </c>
      <c r="L700" s="868">
        <v>12</v>
      </c>
      <c r="M700" s="1010">
        <v>10000</v>
      </c>
      <c r="N700" s="809">
        <v>0.25</v>
      </c>
      <c r="O700" s="870">
        <v>0.5</v>
      </c>
      <c r="P700" s="868">
        <v>85</v>
      </c>
      <c r="Q700" s="825"/>
      <c r="R700" s="826" t="s">
        <v>81</v>
      </c>
      <c r="S700" s="811">
        <v>510</v>
      </c>
      <c r="T700" s="840">
        <v>7972</v>
      </c>
      <c r="U700" s="829"/>
      <c r="V700" s="1009">
        <v>4.55</v>
      </c>
      <c r="W700" s="836"/>
      <c r="X700" s="829"/>
      <c r="Y700" s="1011">
        <v>4.55</v>
      </c>
      <c r="Z700" s="871">
        <v>53.856000000000009</v>
      </c>
      <c r="AA700" s="1013">
        <v>26.928000000000004</v>
      </c>
    </row>
    <row r="701" spans="1:27" ht="90">
      <c r="A701" s="845">
        <v>10042</v>
      </c>
      <c r="B701" s="846"/>
      <c r="C701" s="846" t="s">
        <v>1130</v>
      </c>
      <c r="D701" s="999">
        <v>4</v>
      </c>
      <c r="E701" s="848">
        <v>232000</v>
      </c>
      <c r="F701" s="903">
        <v>112</v>
      </c>
      <c r="G701" s="1062">
        <v>28</v>
      </c>
      <c r="H701" s="1180">
        <v>24</v>
      </c>
      <c r="I701" s="1018">
        <v>34</v>
      </c>
      <c r="J701" s="1063">
        <v>1400</v>
      </c>
      <c r="K701" s="853">
        <v>30</v>
      </c>
      <c r="L701" s="854">
        <v>12</v>
      </c>
      <c r="M701" s="1063">
        <v>20000</v>
      </c>
      <c r="N701" s="856">
        <v>0.1</v>
      </c>
      <c r="O701" s="857">
        <v>0.4</v>
      </c>
      <c r="P701" s="854">
        <v>98</v>
      </c>
      <c r="Q701" s="839"/>
      <c r="R701" s="826" t="s">
        <v>81</v>
      </c>
      <c r="S701" s="858">
        <v>588</v>
      </c>
      <c r="T701" s="859">
        <v>22664</v>
      </c>
      <c r="U701" s="841"/>
      <c r="V701" s="1018">
        <v>4.6399999999999997</v>
      </c>
      <c r="W701" s="1018">
        <v>4.2997500000000004</v>
      </c>
      <c r="X701" s="841"/>
      <c r="Y701" s="1065">
        <v>8.9397500000000001</v>
      </c>
      <c r="Z701" s="1106">
        <v>110.5646142857143</v>
      </c>
      <c r="AA701" s="1019">
        <v>27.641153571428575</v>
      </c>
    </row>
    <row r="702" spans="1:27" ht="60">
      <c r="A702" s="863">
        <v>10043</v>
      </c>
      <c r="B702" s="864"/>
      <c r="C702" s="864" t="s">
        <v>651</v>
      </c>
      <c r="D702" s="923">
        <v>5</v>
      </c>
      <c r="E702" s="834">
        <v>15000</v>
      </c>
      <c r="F702" s="835">
        <v>17</v>
      </c>
      <c r="G702" s="1084">
        <v>3.3</v>
      </c>
      <c r="H702" s="1085">
        <v>2.9</v>
      </c>
      <c r="I702" s="1085">
        <v>4</v>
      </c>
      <c r="J702" s="1086">
        <v>700</v>
      </c>
      <c r="K702" s="782" t="s">
        <v>24</v>
      </c>
      <c r="L702" s="868">
        <v>12</v>
      </c>
      <c r="M702" s="1087">
        <v>15000</v>
      </c>
      <c r="N702" s="809">
        <v>0.25</v>
      </c>
      <c r="O702" s="870">
        <v>1.1000000000000001</v>
      </c>
      <c r="P702" s="868">
        <v>20</v>
      </c>
      <c r="Q702" s="839">
        <v>6.7000000000000004E-2</v>
      </c>
      <c r="R702" s="826">
        <v>1147.6666666666665</v>
      </c>
      <c r="S702" s="811">
        <v>120</v>
      </c>
      <c r="T702" s="840">
        <v>1350</v>
      </c>
      <c r="U702" s="841">
        <v>12.886666666666665</v>
      </c>
      <c r="V702" s="1085">
        <v>1.1000000000000001</v>
      </c>
      <c r="W702" s="1085"/>
      <c r="X702" s="841">
        <v>1.8760000000000001</v>
      </c>
      <c r="Y702" s="1088">
        <v>1.1000000000000001</v>
      </c>
      <c r="Z702" s="871">
        <v>16.657142857142858</v>
      </c>
      <c r="AA702" s="1076">
        <v>3.3314285714285714</v>
      </c>
    </row>
    <row r="703" spans="1:27" ht="75">
      <c r="A703" s="845">
        <v>10044</v>
      </c>
      <c r="B703" s="846"/>
      <c r="C703" s="846" t="s">
        <v>652</v>
      </c>
      <c r="D703" s="1072">
        <v>7</v>
      </c>
      <c r="E703" s="848">
        <v>14500</v>
      </c>
      <c r="F703" s="903">
        <v>22</v>
      </c>
      <c r="G703" s="1079">
        <v>3.2</v>
      </c>
      <c r="H703" s="1080">
        <v>2.8</v>
      </c>
      <c r="I703" s="1080">
        <v>3.8</v>
      </c>
      <c r="J703" s="1081">
        <v>700</v>
      </c>
      <c r="K703" s="853" t="s">
        <v>24</v>
      </c>
      <c r="L703" s="854">
        <v>12</v>
      </c>
      <c r="M703" s="1082">
        <v>15000</v>
      </c>
      <c r="N703" s="856">
        <v>0.25</v>
      </c>
      <c r="O703" s="857">
        <v>1.1000000000000001</v>
      </c>
      <c r="P703" s="854">
        <v>12</v>
      </c>
      <c r="Q703" s="839">
        <v>0.05</v>
      </c>
      <c r="R703" s="826">
        <v>925.3</v>
      </c>
      <c r="S703" s="858">
        <v>72</v>
      </c>
      <c r="T703" s="859">
        <v>1261</v>
      </c>
      <c r="U703" s="841">
        <v>20.706</v>
      </c>
      <c r="V703" s="1080">
        <v>1.0633333333333335</v>
      </c>
      <c r="W703" s="1080"/>
      <c r="X703" s="841">
        <v>1.4000000000000001</v>
      </c>
      <c r="Y703" s="1083">
        <v>1.0633333333333335</v>
      </c>
      <c r="Z703" s="861">
        <v>22.058666666666671</v>
      </c>
      <c r="AA703" s="1074">
        <v>3.1512380952380958</v>
      </c>
    </row>
    <row r="704" spans="1:27" ht="75">
      <c r="A704" s="863">
        <v>10045</v>
      </c>
      <c r="B704" s="864"/>
      <c r="C704" s="864" t="s">
        <v>653</v>
      </c>
      <c r="D704" s="923">
        <v>10</v>
      </c>
      <c r="E704" s="834">
        <v>18000</v>
      </c>
      <c r="F704" s="835">
        <v>29</v>
      </c>
      <c r="G704" s="1084">
        <v>2.9</v>
      </c>
      <c r="H704" s="1085">
        <v>2.5</v>
      </c>
      <c r="I704" s="1085">
        <v>3.6</v>
      </c>
      <c r="J704" s="1086">
        <v>1000</v>
      </c>
      <c r="K704" s="782" t="s">
        <v>24</v>
      </c>
      <c r="L704" s="868">
        <v>12</v>
      </c>
      <c r="M704" s="1087">
        <v>20000</v>
      </c>
      <c r="N704" s="809">
        <v>0.1</v>
      </c>
      <c r="O704" s="870">
        <v>1</v>
      </c>
      <c r="P704" s="868">
        <v>15</v>
      </c>
      <c r="Q704" s="839">
        <v>0.1</v>
      </c>
      <c r="R704" s="826">
        <v>2309.5</v>
      </c>
      <c r="S704" s="811">
        <v>90</v>
      </c>
      <c r="T704" s="840">
        <v>1764</v>
      </c>
      <c r="U704" s="841">
        <v>61.85</v>
      </c>
      <c r="V704" s="1085">
        <v>0.9</v>
      </c>
      <c r="W704" s="1085"/>
      <c r="X704" s="841">
        <v>2.8000000000000003</v>
      </c>
      <c r="Y704" s="1088">
        <v>0.9</v>
      </c>
      <c r="Z704" s="871">
        <v>29.304000000000006</v>
      </c>
      <c r="AA704" s="1076">
        <v>2.9304000000000006</v>
      </c>
    </row>
    <row r="705" spans="1:27" ht="30">
      <c r="A705" s="845">
        <v>10046</v>
      </c>
      <c r="B705" s="846"/>
      <c r="C705" s="846" t="s">
        <v>654</v>
      </c>
      <c r="D705" s="847"/>
      <c r="E705" s="848">
        <v>4700</v>
      </c>
      <c r="F705" s="926">
        <v>14.5</v>
      </c>
      <c r="G705" s="891"/>
      <c r="H705" s="851">
        <v>12</v>
      </c>
      <c r="I705" s="851">
        <v>18.5</v>
      </c>
      <c r="J705" s="852">
        <v>50</v>
      </c>
      <c r="K705" s="853"/>
      <c r="L705" s="854">
        <v>12</v>
      </c>
      <c r="M705" s="855">
        <v>4000</v>
      </c>
      <c r="N705" s="856">
        <v>0.25</v>
      </c>
      <c r="O705" s="857">
        <v>2.15</v>
      </c>
      <c r="P705" s="854">
        <v>24</v>
      </c>
      <c r="Q705" s="839">
        <v>0.02</v>
      </c>
      <c r="R705" s="826">
        <v>409.08</v>
      </c>
      <c r="S705" s="858">
        <v>144</v>
      </c>
      <c r="T705" s="859">
        <v>529.4</v>
      </c>
      <c r="U705" s="841">
        <v>10.449599999999998</v>
      </c>
      <c r="V705" s="851">
        <v>2.5262500000000001</v>
      </c>
      <c r="W705" s="851"/>
      <c r="X705" s="841">
        <v>0.56000000000000005</v>
      </c>
      <c r="Y705" s="860">
        <v>2.5262500000000001</v>
      </c>
      <c r="Z705" s="861">
        <v>14.425675</v>
      </c>
      <c r="AA705" s="893"/>
    </row>
    <row r="706" spans="1:27" ht="75">
      <c r="A706" s="863">
        <v>10047</v>
      </c>
      <c r="B706" s="864"/>
      <c r="C706" s="864" t="s">
        <v>655</v>
      </c>
      <c r="D706" s="865"/>
      <c r="E706" s="834">
        <v>12000</v>
      </c>
      <c r="F706" s="925">
        <v>26</v>
      </c>
      <c r="G706" s="889"/>
      <c r="H706" s="836">
        <v>21</v>
      </c>
      <c r="I706" s="836">
        <v>34</v>
      </c>
      <c r="J706" s="837">
        <v>50</v>
      </c>
      <c r="K706" s="782"/>
      <c r="L706" s="868">
        <v>12</v>
      </c>
      <c r="M706" s="869">
        <v>4000</v>
      </c>
      <c r="N706" s="809">
        <v>0.25</v>
      </c>
      <c r="O706" s="870">
        <v>0.45</v>
      </c>
      <c r="P706" s="868">
        <v>20</v>
      </c>
      <c r="Q706" s="839">
        <v>0.05</v>
      </c>
      <c r="R706" s="826">
        <v>2240.1999999999998</v>
      </c>
      <c r="S706" s="811">
        <v>120</v>
      </c>
      <c r="T706" s="840">
        <v>1104</v>
      </c>
      <c r="U706" s="841">
        <v>16.174666666666667</v>
      </c>
      <c r="V706" s="836">
        <v>1.35</v>
      </c>
      <c r="W706" s="836"/>
      <c r="X706" s="841">
        <v>1.4000000000000001</v>
      </c>
      <c r="Y706" s="842">
        <v>1.35</v>
      </c>
      <c r="Z706" s="871">
        <v>25.773000000000003</v>
      </c>
      <c r="AA706" s="890"/>
    </row>
    <row r="707" spans="1:27" ht="60">
      <c r="A707" s="845">
        <v>10048</v>
      </c>
      <c r="B707" s="846"/>
      <c r="C707" s="846" t="s">
        <v>656</v>
      </c>
      <c r="D707" s="902" t="s">
        <v>657</v>
      </c>
      <c r="E707" s="848">
        <v>9600</v>
      </c>
      <c r="F707" s="926">
        <v>23</v>
      </c>
      <c r="G707" s="930"/>
      <c r="H707" s="851">
        <v>19</v>
      </c>
      <c r="I707" s="851">
        <v>30</v>
      </c>
      <c r="J707" s="852">
        <v>50</v>
      </c>
      <c r="K707" s="853" t="s">
        <v>24</v>
      </c>
      <c r="L707" s="854">
        <v>12</v>
      </c>
      <c r="M707" s="855">
        <v>3000</v>
      </c>
      <c r="N707" s="856">
        <v>0.25</v>
      </c>
      <c r="O707" s="857">
        <v>0.75</v>
      </c>
      <c r="P707" s="854">
        <v>22</v>
      </c>
      <c r="Q707" s="839">
        <v>0.05</v>
      </c>
      <c r="R707" s="826">
        <v>3701.2</v>
      </c>
      <c r="S707" s="858">
        <v>132</v>
      </c>
      <c r="T707" s="859">
        <v>919.2</v>
      </c>
      <c r="U707" s="841">
        <v>19.585999999999999</v>
      </c>
      <c r="V707" s="851">
        <v>2.4000000000000004</v>
      </c>
      <c r="W707" s="851"/>
      <c r="X707" s="841">
        <v>1.4000000000000001</v>
      </c>
      <c r="Y707" s="860">
        <v>2.4000000000000004</v>
      </c>
      <c r="Z707" s="861">
        <v>22.862400000000001</v>
      </c>
      <c r="AA707" s="1019"/>
    </row>
    <row r="708" spans="1:27" ht="15">
      <c r="A708" s="863"/>
      <c r="B708" s="864"/>
      <c r="C708" s="864"/>
      <c r="D708" s="908"/>
      <c r="E708" s="834"/>
      <c r="F708" s="920"/>
      <c r="G708" s="867"/>
      <c r="H708" s="921"/>
      <c r="I708" s="921"/>
      <c r="J708" s="782"/>
      <c r="K708" s="782"/>
      <c r="L708" s="868"/>
      <c r="M708" s="782"/>
      <c r="N708" s="809" t="s">
        <v>81</v>
      </c>
      <c r="O708" s="870" t="s">
        <v>81</v>
      </c>
      <c r="P708" s="868"/>
      <c r="Q708" s="839"/>
      <c r="R708" s="826" t="s">
        <v>81</v>
      </c>
      <c r="S708" s="785"/>
      <c r="T708" s="840" t="s">
        <v>81</v>
      </c>
      <c r="U708" s="841"/>
      <c r="V708" s="921"/>
      <c r="W708" s="921"/>
      <c r="X708" s="841"/>
      <c r="Y708" s="842" t="s">
        <v>81</v>
      </c>
      <c r="Z708" s="872"/>
      <c r="AA708" s="872"/>
    </row>
    <row r="709" spans="1:27" ht="71.25">
      <c r="A709" s="943"/>
      <c r="B709" s="944"/>
      <c r="C709" s="945" t="s">
        <v>658</v>
      </c>
      <c r="D709" s="1044"/>
      <c r="E709" s="947"/>
      <c r="F709" s="948"/>
      <c r="G709" s="1234"/>
      <c r="H709" s="950"/>
      <c r="I709" s="950"/>
      <c r="J709" s="951"/>
      <c r="K709" s="952"/>
      <c r="L709" s="953"/>
      <c r="M709" s="951"/>
      <c r="N709" s="954" t="s">
        <v>81</v>
      </c>
      <c r="O709" s="955" t="s">
        <v>81</v>
      </c>
      <c r="P709" s="953"/>
      <c r="Q709" s="825"/>
      <c r="R709" s="826" t="s">
        <v>81</v>
      </c>
      <c r="S709" s="956"/>
      <c r="T709" s="957" t="s">
        <v>81</v>
      </c>
      <c r="U709" s="829"/>
      <c r="V709" s="1046"/>
      <c r="W709" s="950"/>
      <c r="X709" s="829"/>
      <c r="Y709" s="958" t="s">
        <v>81</v>
      </c>
      <c r="Z709" s="959"/>
      <c r="AA709" s="1235"/>
    </row>
    <row r="710" spans="1:27" ht="15">
      <c r="A710" s="804"/>
      <c r="B710" s="805"/>
      <c r="C710" s="804"/>
      <c r="D710" s="923"/>
      <c r="E710" s="834"/>
      <c r="F710" s="835"/>
      <c r="G710" s="1075"/>
      <c r="H710" s="1237"/>
      <c r="I710" s="1085"/>
      <c r="J710" s="1086"/>
      <c r="K710" s="807"/>
      <c r="L710" s="804"/>
      <c r="M710" s="1086"/>
      <c r="N710" s="809" t="s">
        <v>81</v>
      </c>
      <c r="O710" s="870" t="s">
        <v>81</v>
      </c>
      <c r="P710" s="807"/>
      <c r="Q710" s="839"/>
      <c r="R710" s="826" t="s">
        <v>81</v>
      </c>
      <c r="S710" s="811"/>
      <c r="T710" s="840" t="s">
        <v>81</v>
      </c>
      <c r="U710" s="841"/>
      <c r="V710" s="1085"/>
      <c r="W710" s="1085"/>
      <c r="X710" s="841"/>
      <c r="Y710" s="842" t="s">
        <v>81</v>
      </c>
      <c r="Z710" s="871"/>
      <c r="AA710" s="1076"/>
    </row>
    <row r="711" spans="1:27" ht="28.5">
      <c r="A711" s="814">
        <v>11000</v>
      </c>
      <c r="B711" s="815"/>
      <c r="C711" s="816" t="s">
        <v>659</v>
      </c>
      <c r="D711" s="817"/>
      <c r="E711" s="818"/>
      <c r="F711" s="819"/>
      <c r="G711" s="820"/>
      <c r="H711" s="1238"/>
      <c r="I711" s="821"/>
      <c r="J711" s="822"/>
      <c r="K711" s="822"/>
      <c r="L711" s="817"/>
      <c r="M711" s="822"/>
      <c r="N711" s="823" t="s">
        <v>81</v>
      </c>
      <c r="O711" s="874" t="s">
        <v>81</v>
      </c>
      <c r="P711" s="817"/>
      <c r="Q711" s="1174">
        <v>0.01</v>
      </c>
      <c r="R711" s="826">
        <v>1022.7</v>
      </c>
      <c r="S711" s="827"/>
      <c r="T711" s="828" t="s">
        <v>81</v>
      </c>
      <c r="U711" s="841">
        <v>19.810000000000002</v>
      </c>
      <c r="V711" s="821"/>
      <c r="W711" s="821"/>
      <c r="X711" s="841">
        <v>0.28000000000000003</v>
      </c>
      <c r="Y711" s="875" t="s">
        <v>81</v>
      </c>
      <c r="Z711" s="831"/>
      <c r="AA711" s="832"/>
    </row>
    <row r="712" spans="1:27" ht="15">
      <c r="A712" s="804"/>
      <c r="B712" s="805"/>
      <c r="C712" s="804"/>
      <c r="D712" s="923"/>
      <c r="E712" s="834"/>
      <c r="F712" s="835"/>
      <c r="G712" s="1075"/>
      <c r="H712" s="1237"/>
      <c r="I712" s="1085"/>
      <c r="J712" s="1086"/>
      <c r="K712" s="807"/>
      <c r="L712" s="804"/>
      <c r="M712" s="1086"/>
      <c r="N712" s="809" t="s">
        <v>81</v>
      </c>
      <c r="O712" s="870" t="s">
        <v>81</v>
      </c>
      <c r="P712" s="807"/>
      <c r="Q712" s="1174">
        <v>0.01</v>
      </c>
      <c r="R712" s="826">
        <v>1363.6</v>
      </c>
      <c r="S712" s="811"/>
      <c r="T712" s="840" t="s">
        <v>81</v>
      </c>
      <c r="U712" s="841">
        <v>27.38</v>
      </c>
      <c r="V712" s="1085"/>
      <c r="W712" s="1085"/>
      <c r="X712" s="841">
        <v>0.28000000000000003</v>
      </c>
      <c r="Y712" s="842" t="s">
        <v>81</v>
      </c>
      <c r="Z712" s="871"/>
      <c r="AA712" s="1076"/>
    </row>
    <row r="713" spans="1:27" ht="75">
      <c r="A713" s="845">
        <v>11001</v>
      </c>
      <c r="B713" s="846"/>
      <c r="C713" s="846" t="s">
        <v>660</v>
      </c>
      <c r="D713" s="902" t="s">
        <v>24</v>
      </c>
      <c r="E713" s="848">
        <v>5400</v>
      </c>
      <c r="F713" s="926">
        <v>19</v>
      </c>
      <c r="G713" s="930"/>
      <c r="H713" s="892">
        <v>17</v>
      </c>
      <c r="I713" s="851">
        <v>23</v>
      </c>
      <c r="J713" s="852">
        <v>50</v>
      </c>
      <c r="K713" s="853" t="s">
        <v>24</v>
      </c>
      <c r="L713" s="854">
        <v>12</v>
      </c>
      <c r="M713" s="852">
        <v>800</v>
      </c>
      <c r="N713" s="856">
        <v>0.1</v>
      </c>
      <c r="O713" s="857">
        <v>1</v>
      </c>
      <c r="P713" s="854">
        <v>7</v>
      </c>
      <c r="Q713" s="1174">
        <v>0.01</v>
      </c>
      <c r="R713" s="826">
        <v>876.6</v>
      </c>
      <c r="S713" s="858">
        <v>42</v>
      </c>
      <c r="T713" s="859">
        <v>544.20000000000005</v>
      </c>
      <c r="U713" s="841">
        <v>17.68</v>
      </c>
      <c r="V713" s="851">
        <v>6.75</v>
      </c>
      <c r="W713" s="851"/>
      <c r="X713" s="841">
        <v>0.28000000000000003</v>
      </c>
      <c r="Y713" s="860">
        <v>6.75</v>
      </c>
      <c r="Z713" s="861">
        <v>19.397400000000001</v>
      </c>
      <c r="AA713" s="1019"/>
    </row>
    <row r="714" spans="1:27" ht="15">
      <c r="A714" s="863">
        <v>11002</v>
      </c>
      <c r="B714" s="864"/>
      <c r="C714" s="864" t="s">
        <v>661</v>
      </c>
      <c r="D714" s="908" t="s">
        <v>24</v>
      </c>
      <c r="E714" s="834">
        <v>9500</v>
      </c>
      <c r="F714" s="925">
        <v>32</v>
      </c>
      <c r="G714" s="933"/>
      <c r="H714" s="836">
        <v>28</v>
      </c>
      <c r="I714" s="836">
        <v>39</v>
      </c>
      <c r="J714" s="837">
        <v>50</v>
      </c>
      <c r="K714" s="782" t="s">
        <v>24</v>
      </c>
      <c r="L714" s="868">
        <v>12</v>
      </c>
      <c r="M714" s="837">
        <v>800</v>
      </c>
      <c r="N714" s="809">
        <v>0.1</v>
      </c>
      <c r="O714" s="870">
        <v>0.9</v>
      </c>
      <c r="P714" s="868">
        <v>8</v>
      </c>
      <c r="Q714" s="1174">
        <v>0.01</v>
      </c>
      <c r="R714" s="826">
        <v>1120.0999999999999</v>
      </c>
      <c r="S714" s="811">
        <v>48</v>
      </c>
      <c r="T714" s="840">
        <v>931.5</v>
      </c>
      <c r="U714" s="841">
        <v>23.83</v>
      </c>
      <c r="V714" s="836">
        <v>10.6875</v>
      </c>
      <c r="W714" s="836"/>
      <c r="X714" s="841">
        <v>0.28000000000000003</v>
      </c>
      <c r="Y714" s="842">
        <v>10.6875</v>
      </c>
      <c r="Z714" s="871">
        <v>32.249250000000004</v>
      </c>
      <c r="AA714" s="1013"/>
    </row>
    <row r="715" spans="1:27" ht="45">
      <c r="A715" s="845">
        <v>11003</v>
      </c>
      <c r="B715" s="846"/>
      <c r="C715" s="846" t="s">
        <v>662</v>
      </c>
      <c r="D715" s="902" t="s">
        <v>24</v>
      </c>
      <c r="E715" s="848">
        <v>6200</v>
      </c>
      <c r="F715" s="926">
        <v>21</v>
      </c>
      <c r="G715" s="930"/>
      <c r="H715" s="851">
        <v>18</v>
      </c>
      <c r="I715" s="851">
        <v>25</v>
      </c>
      <c r="J715" s="852">
        <v>50</v>
      </c>
      <c r="K715" s="853" t="s">
        <v>24</v>
      </c>
      <c r="L715" s="854">
        <v>12</v>
      </c>
      <c r="M715" s="852">
        <v>800</v>
      </c>
      <c r="N715" s="856">
        <v>0.1</v>
      </c>
      <c r="O715" s="857">
        <v>0.95</v>
      </c>
      <c r="P715" s="854">
        <v>2</v>
      </c>
      <c r="Q715" s="1174">
        <v>0.02</v>
      </c>
      <c r="R715" s="826">
        <v>350.64000000000004</v>
      </c>
      <c r="S715" s="858">
        <v>12</v>
      </c>
      <c r="T715" s="859">
        <v>588.6</v>
      </c>
      <c r="U715" s="841">
        <v>6.6120000000000001</v>
      </c>
      <c r="V715" s="851">
        <v>7.3624999999999998</v>
      </c>
      <c r="W715" s="851"/>
      <c r="X715" s="841">
        <v>0.56000000000000005</v>
      </c>
      <c r="Y715" s="860">
        <v>7.3624999999999998</v>
      </c>
      <c r="Z715" s="861">
        <v>21.04795</v>
      </c>
      <c r="AA715" s="1019"/>
    </row>
    <row r="716" spans="1:27" ht="30">
      <c r="A716" s="863">
        <v>11004</v>
      </c>
      <c r="B716" s="864"/>
      <c r="C716" s="864" t="s">
        <v>663</v>
      </c>
      <c r="D716" s="908"/>
      <c r="E716" s="834">
        <v>25000</v>
      </c>
      <c r="F716" s="925">
        <v>53</v>
      </c>
      <c r="G716" s="933"/>
      <c r="H716" s="836">
        <v>43</v>
      </c>
      <c r="I716" s="836">
        <v>69</v>
      </c>
      <c r="J716" s="837">
        <v>50</v>
      </c>
      <c r="K716" s="782" t="s">
        <v>24</v>
      </c>
      <c r="L716" s="868">
        <v>12</v>
      </c>
      <c r="M716" s="869">
        <v>4000</v>
      </c>
      <c r="N716" s="809">
        <v>0.25</v>
      </c>
      <c r="O716" s="857">
        <v>0.7</v>
      </c>
      <c r="P716" s="868">
        <v>23</v>
      </c>
      <c r="Q716" s="1174">
        <v>0.01</v>
      </c>
      <c r="R716" s="826">
        <v>1753.2</v>
      </c>
      <c r="S716" s="811">
        <v>138</v>
      </c>
      <c r="T716" s="859">
        <v>2188</v>
      </c>
      <c r="U716" s="841">
        <v>35.46</v>
      </c>
      <c r="V716" s="836">
        <v>4.375</v>
      </c>
      <c r="W716" s="836"/>
      <c r="X716" s="841">
        <v>0.28000000000000003</v>
      </c>
      <c r="Y716" s="860">
        <v>4.375</v>
      </c>
      <c r="Z716" s="1239">
        <v>52.948500000000003</v>
      </c>
      <c r="AA716" s="1240"/>
    </row>
    <row r="717" spans="1:27" ht="15">
      <c r="A717" s="804"/>
      <c r="B717" s="805"/>
      <c r="C717" s="804"/>
      <c r="D717" s="923"/>
      <c r="E717" s="834"/>
      <c r="F717" s="835"/>
      <c r="G717" s="1075"/>
      <c r="H717" s="1085"/>
      <c r="I717" s="1085"/>
      <c r="J717" s="1086"/>
      <c r="K717" s="807"/>
      <c r="L717" s="804"/>
      <c r="M717" s="1086"/>
      <c r="N717" s="809" t="s">
        <v>81</v>
      </c>
      <c r="O717" s="870" t="s">
        <v>81</v>
      </c>
      <c r="P717" s="807"/>
      <c r="Q717" s="839"/>
      <c r="R717" s="826" t="s">
        <v>81</v>
      </c>
      <c r="S717" s="811"/>
      <c r="T717" s="840" t="s">
        <v>81</v>
      </c>
      <c r="U717" s="841"/>
      <c r="V717" s="1085"/>
      <c r="W717" s="1085"/>
      <c r="X717" s="841"/>
      <c r="Y717" s="842" t="s">
        <v>81</v>
      </c>
      <c r="Z717" s="871"/>
      <c r="AA717" s="1076"/>
    </row>
    <row r="718" spans="1:27" ht="28.5">
      <c r="A718" s="814">
        <v>11010</v>
      </c>
      <c r="B718" s="815"/>
      <c r="C718" s="816" t="s">
        <v>664</v>
      </c>
      <c r="D718" s="817"/>
      <c r="E718" s="818"/>
      <c r="F718" s="819"/>
      <c r="G718" s="820"/>
      <c r="H718" s="821"/>
      <c r="I718" s="821"/>
      <c r="J718" s="822"/>
      <c r="K718" s="822"/>
      <c r="L718" s="817"/>
      <c r="M718" s="822"/>
      <c r="N718" s="823" t="s">
        <v>81</v>
      </c>
      <c r="O718" s="874" t="s">
        <v>81</v>
      </c>
      <c r="P718" s="817"/>
      <c r="Q718" s="825"/>
      <c r="R718" s="826" t="s">
        <v>81</v>
      </c>
      <c r="S718" s="827"/>
      <c r="T718" s="828" t="s">
        <v>81</v>
      </c>
      <c r="U718" s="829"/>
      <c r="V718" s="821"/>
      <c r="W718" s="821"/>
      <c r="X718" s="829"/>
      <c r="Y718" s="875" t="s">
        <v>81</v>
      </c>
      <c r="Z718" s="831"/>
      <c r="AA718" s="832"/>
    </row>
    <row r="719" spans="1:27" ht="15">
      <c r="A719" s="804"/>
      <c r="B719" s="805"/>
      <c r="C719" s="804"/>
      <c r="D719" s="923"/>
      <c r="E719" s="834"/>
      <c r="F719" s="835"/>
      <c r="G719" s="1075"/>
      <c r="H719" s="1085"/>
      <c r="I719" s="1085"/>
      <c r="J719" s="1086"/>
      <c r="K719" s="807"/>
      <c r="L719" s="804"/>
      <c r="M719" s="1086"/>
      <c r="N719" s="809" t="s">
        <v>81</v>
      </c>
      <c r="O719" s="870" t="s">
        <v>81</v>
      </c>
      <c r="P719" s="807"/>
      <c r="Q719" s="928"/>
      <c r="R719" s="826" t="s">
        <v>81</v>
      </c>
      <c r="S719" s="811"/>
      <c r="T719" s="840" t="s">
        <v>81</v>
      </c>
      <c r="U719" s="928"/>
      <c r="V719" s="1085"/>
      <c r="W719" s="1085"/>
      <c r="X719" s="928"/>
      <c r="Y719" s="842" t="s">
        <v>81</v>
      </c>
      <c r="Z719" s="871"/>
      <c r="AA719" s="1076"/>
    </row>
    <row r="720" spans="1:27" ht="60">
      <c r="A720" s="845">
        <v>11011</v>
      </c>
      <c r="B720" s="846"/>
      <c r="C720" s="846" t="s">
        <v>665</v>
      </c>
      <c r="D720" s="902"/>
      <c r="E720" s="848">
        <v>4600</v>
      </c>
      <c r="F720" s="926">
        <v>16</v>
      </c>
      <c r="G720" s="971"/>
      <c r="H720" s="851">
        <v>14</v>
      </c>
      <c r="I720" s="851">
        <v>20</v>
      </c>
      <c r="J720" s="852">
        <v>50</v>
      </c>
      <c r="K720" s="853" t="s">
        <v>24</v>
      </c>
      <c r="L720" s="854">
        <v>12</v>
      </c>
      <c r="M720" s="855">
        <v>1200</v>
      </c>
      <c r="N720" s="856">
        <v>0.25</v>
      </c>
      <c r="O720" s="857">
        <v>1.35</v>
      </c>
      <c r="P720" s="854">
        <v>19</v>
      </c>
      <c r="Q720" s="839">
        <v>3.3329999999999999E-2</v>
      </c>
      <c r="R720" s="826">
        <v>3993.4</v>
      </c>
      <c r="S720" s="858">
        <v>114</v>
      </c>
      <c r="T720" s="859">
        <v>491.2</v>
      </c>
      <c r="U720" s="1078">
        <v>11.063499999999999</v>
      </c>
      <c r="V720" s="851">
        <v>5.1750000000000007</v>
      </c>
      <c r="W720" s="851"/>
      <c r="X720" s="1078">
        <v>0.93323999999999996</v>
      </c>
      <c r="Y720" s="860">
        <v>5.1750000000000007</v>
      </c>
      <c r="Z720" s="861">
        <v>16.498900000000003</v>
      </c>
      <c r="AA720" s="894"/>
    </row>
    <row r="721" spans="1:27" ht="90">
      <c r="A721" s="863">
        <v>11012</v>
      </c>
      <c r="B721" s="864"/>
      <c r="C721" s="864" t="s">
        <v>666</v>
      </c>
      <c r="D721" s="908" t="s">
        <v>24</v>
      </c>
      <c r="E721" s="834">
        <v>2800</v>
      </c>
      <c r="F721" s="925">
        <v>10</v>
      </c>
      <c r="G721" s="933"/>
      <c r="H721" s="836">
        <v>9</v>
      </c>
      <c r="I721" s="836">
        <v>12</v>
      </c>
      <c r="J721" s="837">
        <v>50</v>
      </c>
      <c r="K721" s="782" t="s">
        <v>24</v>
      </c>
      <c r="L721" s="868">
        <v>12</v>
      </c>
      <c r="M721" s="869">
        <v>2000</v>
      </c>
      <c r="N721" s="809">
        <v>0.25</v>
      </c>
      <c r="O721" s="870">
        <v>2.8</v>
      </c>
      <c r="P721" s="868">
        <v>6</v>
      </c>
      <c r="Q721" s="839">
        <v>3.3329999999999999E-2</v>
      </c>
      <c r="R721" s="826">
        <v>4577.8</v>
      </c>
      <c r="S721" s="811">
        <v>36</v>
      </c>
      <c r="T721" s="840">
        <v>265.60000000000002</v>
      </c>
      <c r="U721" s="1078">
        <v>12.7295</v>
      </c>
      <c r="V721" s="836">
        <v>3.9199999999999995</v>
      </c>
      <c r="W721" s="836"/>
      <c r="X721" s="1078">
        <v>0.93323999999999996</v>
      </c>
      <c r="Y721" s="842">
        <v>3.9199999999999995</v>
      </c>
      <c r="Z721" s="871">
        <v>10.155200000000001</v>
      </c>
      <c r="AA721" s="1013"/>
    </row>
    <row r="722" spans="1:27" ht="105">
      <c r="A722" s="845">
        <v>11013</v>
      </c>
      <c r="B722" s="846"/>
      <c r="C722" s="846" t="s">
        <v>1131</v>
      </c>
      <c r="D722" s="902" t="s">
        <v>24</v>
      </c>
      <c r="E722" s="848">
        <v>5900</v>
      </c>
      <c r="F722" s="926">
        <v>17</v>
      </c>
      <c r="G722" s="930"/>
      <c r="H722" s="851">
        <v>15</v>
      </c>
      <c r="I722" s="851">
        <v>20</v>
      </c>
      <c r="J722" s="852">
        <v>60</v>
      </c>
      <c r="K722" s="853" t="s">
        <v>24</v>
      </c>
      <c r="L722" s="854">
        <v>12</v>
      </c>
      <c r="M722" s="855">
        <v>2000</v>
      </c>
      <c r="N722" s="856">
        <v>0.25</v>
      </c>
      <c r="O722" s="857">
        <v>2.15</v>
      </c>
      <c r="P722" s="854">
        <v>9</v>
      </c>
      <c r="Q722" s="839">
        <v>3.3329999999999999E-2</v>
      </c>
      <c r="R722" s="826">
        <v>5259.6</v>
      </c>
      <c r="S722" s="858">
        <v>54</v>
      </c>
      <c r="T722" s="859">
        <v>537.79999999999995</v>
      </c>
      <c r="U722" s="1078">
        <v>14.591500000000002</v>
      </c>
      <c r="V722" s="851">
        <v>6.3425000000000002</v>
      </c>
      <c r="W722" s="851"/>
      <c r="X722" s="1078">
        <v>0.93323999999999996</v>
      </c>
      <c r="Y722" s="860">
        <v>6.3425000000000002</v>
      </c>
      <c r="Z722" s="861">
        <v>16.836416666666668</v>
      </c>
      <c r="AA722" s="1019"/>
    </row>
    <row r="723" spans="1:27" ht="15">
      <c r="A723" s="863"/>
      <c r="B723" s="864"/>
      <c r="C723" s="863"/>
      <c r="D723" s="1092"/>
      <c r="E723" s="834"/>
      <c r="F723" s="835"/>
      <c r="G723" s="1075"/>
      <c r="H723" s="1085"/>
      <c r="I723" s="1085"/>
      <c r="J723" s="1086"/>
      <c r="K723" s="782"/>
      <c r="L723" s="868"/>
      <c r="M723" s="1086"/>
      <c r="N723" s="809" t="s">
        <v>81</v>
      </c>
      <c r="O723" s="870" t="s">
        <v>81</v>
      </c>
      <c r="P723" s="868"/>
      <c r="Q723" s="839">
        <v>3.3329999999999999E-2</v>
      </c>
      <c r="R723" s="826">
        <v>5133</v>
      </c>
      <c r="S723" s="811"/>
      <c r="T723" s="840" t="s">
        <v>81</v>
      </c>
      <c r="U723" s="1078">
        <v>14.422499999999999</v>
      </c>
      <c r="V723" s="1085"/>
      <c r="W723" s="1085"/>
      <c r="X723" s="1078">
        <v>0.93323999999999996</v>
      </c>
      <c r="Y723" s="842" t="s">
        <v>81</v>
      </c>
      <c r="Z723" s="871"/>
      <c r="AA723" s="1241"/>
    </row>
    <row r="724" spans="1:27" ht="28.5">
      <c r="A724" s="814">
        <v>11020</v>
      </c>
      <c r="B724" s="815"/>
      <c r="C724" s="816" t="s">
        <v>668</v>
      </c>
      <c r="D724" s="817"/>
      <c r="E724" s="818"/>
      <c r="F724" s="819"/>
      <c r="G724" s="820"/>
      <c r="H724" s="821"/>
      <c r="I724" s="821"/>
      <c r="J724" s="822"/>
      <c r="K724" s="822"/>
      <c r="L724" s="817"/>
      <c r="M724" s="822"/>
      <c r="N724" s="823" t="s">
        <v>81</v>
      </c>
      <c r="O724" s="874" t="s">
        <v>81</v>
      </c>
      <c r="P724" s="817"/>
      <c r="Q724" s="839">
        <v>3.3329999999999999E-2</v>
      </c>
      <c r="R724" s="826">
        <v>5742</v>
      </c>
      <c r="S724" s="827"/>
      <c r="T724" s="828" t="s">
        <v>81</v>
      </c>
      <c r="U724" s="1078">
        <v>16.067499999999999</v>
      </c>
      <c r="V724" s="821"/>
      <c r="W724" s="821"/>
      <c r="X724" s="1078">
        <v>0.93323999999999996</v>
      </c>
      <c r="Y724" s="875" t="s">
        <v>81</v>
      </c>
      <c r="Z724" s="831"/>
      <c r="AA724" s="832"/>
    </row>
    <row r="725" spans="1:27" ht="15">
      <c r="A725" s="804"/>
      <c r="B725" s="805"/>
      <c r="C725" s="804"/>
      <c r="D725" s="923"/>
      <c r="E725" s="834"/>
      <c r="F725" s="835"/>
      <c r="G725" s="1075"/>
      <c r="H725" s="1085"/>
      <c r="I725" s="1085"/>
      <c r="J725" s="1086"/>
      <c r="K725" s="807"/>
      <c r="L725" s="804"/>
      <c r="M725" s="1086"/>
      <c r="N725" s="809" t="s">
        <v>81</v>
      </c>
      <c r="O725" s="870" t="s">
        <v>81</v>
      </c>
      <c r="P725" s="807"/>
      <c r="Q725" s="839">
        <v>3.3329999999999999E-2</v>
      </c>
      <c r="R725" s="826">
        <v>7743</v>
      </c>
      <c r="S725" s="811"/>
      <c r="T725" s="840" t="s">
        <v>81</v>
      </c>
      <c r="U725" s="1078">
        <v>21.377500000000001</v>
      </c>
      <c r="V725" s="1085"/>
      <c r="W725" s="1085"/>
      <c r="X725" s="1078">
        <v>0.93323999999999996</v>
      </c>
      <c r="Y725" s="842" t="s">
        <v>81</v>
      </c>
      <c r="Z725" s="871"/>
      <c r="AA725" s="1076"/>
    </row>
    <row r="726" spans="1:27" ht="60">
      <c r="A726" s="845">
        <v>11021</v>
      </c>
      <c r="B726" s="846"/>
      <c r="C726" s="846" t="s">
        <v>1132</v>
      </c>
      <c r="D726" s="847">
        <v>4</v>
      </c>
      <c r="E726" s="848">
        <v>2000</v>
      </c>
      <c r="F726" s="926">
        <v>6</v>
      </c>
      <c r="G726" s="850"/>
      <c r="H726" s="851">
        <v>5.6</v>
      </c>
      <c r="I726" s="851">
        <v>6.7</v>
      </c>
      <c r="J726" s="852">
        <v>80</v>
      </c>
      <c r="K726" s="853">
        <v>90</v>
      </c>
      <c r="L726" s="854">
        <v>15</v>
      </c>
      <c r="M726" s="855">
        <v>4000</v>
      </c>
      <c r="N726" s="856">
        <v>0.25</v>
      </c>
      <c r="O726" s="857">
        <v>2.1</v>
      </c>
      <c r="P726" s="854">
        <v>1</v>
      </c>
      <c r="Q726" s="839">
        <v>3.3329999999999999E-2</v>
      </c>
      <c r="R726" s="826">
        <v>5259.6</v>
      </c>
      <c r="S726" s="858">
        <v>6</v>
      </c>
      <c r="T726" s="859">
        <v>145</v>
      </c>
      <c r="U726" s="1078">
        <v>14.381500000000001</v>
      </c>
      <c r="V726" s="851">
        <v>1.05</v>
      </c>
      <c r="W726" s="851">
        <v>2.61</v>
      </c>
      <c r="X726" s="1078">
        <v>0.93323999999999996</v>
      </c>
      <c r="Y726" s="860">
        <v>3.66</v>
      </c>
      <c r="Z726" s="861">
        <v>6.019750000000001</v>
      </c>
      <c r="AA726" s="862"/>
    </row>
    <row r="727" spans="1:27" ht="60">
      <c r="A727" s="863">
        <v>11022</v>
      </c>
      <c r="B727" s="864"/>
      <c r="C727" s="864" t="s">
        <v>670</v>
      </c>
      <c r="D727" s="865">
        <v>7</v>
      </c>
      <c r="E727" s="834">
        <v>13000</v>
      </c>
      <c r="F727" s="925">
        <v>20</v>
      </c>
      <c r="G727" s="867"/>
      <c r="H727" s="836">
        <v>17</v>
      </c>
      <c r="I727" s="836">
        <v>24</v>
      </c>
      <c r="J727" s="837">
        <v>80</v>
      </c>
      <c r="K727" s="782">
        <v>90</v>
      </c>
      <c r="L727" s="868">
        <v>15</v>
      </c>
      <c r="M727" s="869">
        <v>4000</v>
      </c>
      <c r="N727" s="809">
        <v>0.25</v>
      </c>
      <c r="O727" s="870">
        <v>1.1499999999999999</v>
      </c>
      <c r="P727" s="868">
        <v>1</v>
      </c>
      <c r="Q727" s="839">
        <v>3.3329999999999999E-2</v>
      </c>
      <c r="R727" s="826">
        <v>6233.6</v>
      </c>
      <c r="S727" s="811">
        <v>6</v>
      </c>
      <c r="T727" s="840">
        <v>909.5</v>
      </c>
      <c r="U727" s="1078">
        <v>17.024000000000001</v>
      </c>
      <c r="V727" s="836">
        <v>3.7374999999999998</v>
      </c>
      <c r="W727" s="836">
        <v>2.7783000000000002</v>
      </c>
      <c r="X727" s="1078">
        <v>0.93323999999999996</v>
      </c>
      <c r="Y727" s="842">
        <v>6.5158000000000005</v>
      </c>
      <c r="Z727" s="871">
        <v>19.673005000000003</v>
      </c>
      <c r="AA727" s="872"/>
    </row>
    <row r="728" spans="1:27" ht="45">
      <c r="A728" s="845">
        <v>11023</v>
      </c>
      <c r="B728" s="846"/>
      <c r="C728" s="846" t="s">
        <v>671</v>
      </c>
      <c r="D728" s="847"/>
      <c r="E728" s="848">
        <v>3800</v>
      </c>
      <c r="F728" s="926">
        <v>6</v>
      </c>
      <c r="G728" s="850"/>
      <c r="H728" s="851">
        <v>5.0999999999999996</v>
      </c>
      <c r="I728" s="851">
        <v>7.3</v>
      </c>
      <c r="J728" s="852">
        <v>80</v>
      </c>
      <c r="K728" s="853"/>
      <c r="L728" s="854">
        <v>15</v>
      </c>
      <c r="M728" s="855">
        <v>4000</v>
      </c>
      <c r="N728" s="856">
        <v>0.25</v>
      </c>
      <c r="O728" s="857">
        <v>1.75</v>
      </c>
      <c r="P728" s="854">
        <v>6</v>
      </c>
      <c r="Q728" s="839">
        <v>3.3329999999999999E-2</v>
      </c>
      <c r="R728" s="826">
        <v>6623.2</v>
      </c>
      <c r="S728" s="858">
        <v>36</v>
      </c>
      <c r="T728" s="859">
        <v>300.10000000000002</v>
      </c>
      <c r="U728" s="1078">
        <v>18.088000000000001</v>
      </c>
      <c r="V728" s="851">
        <v>1.6624999999999999</v>
      </c>
      <c r="W728" s="851"/>
      <c r="X728" s="1078">
        <v>0.93323999999999996</v>
      </c>
      <c r="Y728" s="860">
        <v>1.6624999999999999</v>
      </c>
      <c r="Z728" s="861">
        <v>5.9551250000000007</v>
      </c>
      <c r="AA728" s="862"/>
    </row>
    <row r="729" spans="1:27" ht="15">
      <c r="A729" s="863">
        <v>11024</v>
      </c>
      <c r="B729" s="864"/>
      <c r="C729" s="864" t="s">
        <v>672</v>
      </c>
      <c r="D729" s="865"/>
      <c r="E729" s="834">
        <v>980</v>
      </c>
      <c r="F729" s="925">
        <v>4.0999999999999996</v>
      </c>
      <c r="G729" s="889"/>
      <c r="H729" s="836">
        <v>3.4</v>
      </c>
      <c r="I729" s="836">
        <v>5.0999999999999996</v>
      </c>
      <c r="J729" s="837">
        <v>50</v>
      </c>
      <c r="K729" s="782"/>
      <c r="L729" s="868">
        <v>12</v>
      </c>
      <c r="M729" s="869">
        <v>3000</v>
      </c>
      <c r="N729" s="809">
        <v>0.25</v>
      </c>
      <c r="O729" s="870">
        <v>2.7</v>
      </c>
      <c r="P729" s="868">
        <v>10</v>
      </c>
      <c r="Q729" s="839">
        <v>3.3329999999999999E-2</v>
      </c>
      <c r="R729" s="826">
        <v>6351</v>
      </c>
      <c r="S729" s="811">
        <v>60</v>
      </c>
      <c r="T729" s="840">
        <v>140.35999999999999</v>
      </c>
      <c r="U729" s="1078">
        <v>17.537500000000001</v>
      </c>
      <c r="V729" s="836">
        <v>0.88200000000000001</v>
      </c>
      <c r="W729" s="836"/>
      <c r="X729" s="1078">
        <v>0.93323999999999996</v>
      </c>
      <c r="Y729" s="842">
        <v>0.88200000000000001</v>
      </c>
      <c r="Z729" s="871">
        <v>4.0581200000000006</v>
      </c>
      <c r="AA729" s="890"/>
    </row>
    <row r="730" spans="1:27" ht="60">
      <c r="A730" s="1149">
        <v>11026</v>
      </c>
      <c r="B730" s="1150"/>
      <c r="C730" s="1150" t="s">
        <v>674</v>
      </c>
      <c r="D730" s="1242" t="s">
        <v>24</v>
      </c>
      <c r="E730" s="1152">
        <v>7200</v>
      </c>
      <c r="F730" s="1153">
        <v>4.0999999999999996</v>
      </c>
      <c r="G730" s="1243"/>
      <c r="H730" s="1156">
        <v>3.5</v>
      </c>
      <c r="I730" s="1156">
        <v>5.0999999999999996</v>
      </c>
      <c r="J730" s="1157">
        <v>200</v>
      </c>
      <c r="K730" s="1158" t="s">
        <v>24</v>
      </c>
      <c r="L730" s="1142">
        <v>15</v>
      </c>
      <c r="M730" s="1159">
        <v>6000</v>
      </c>
      <c r="N730" s="1160">
        <v>0.25</v>
      </c>
      <c r="O730" s="1141">
        <v>0.75</v>
      </c>
      <c r="P730" s="1142">
        <v>11</v>
      </c>
      <c r="Q730" s="839">
        <v>3.3329999999999999E-2</v>
      </c>
      <c r="R730" s="826">
        <v>7308</v>
      </c>
      <c r="S730" s="1161">
        <v>66</v>
      </c>
      <c r="T730" s="1162">
        <v>566.4</v>
      </c>
      <c r="U730" s="1078">
        <v>20.09</v>
      </c>
      <c r="V730" s="1156">
        <v>0.89999999999999991</v>
      </c>
      <c r="W730" s="1156"/>
      <c r="X730" s="1078">
        <v>0.93323999999999996</v>
      </c>
      <c r="Y730" s="842">
        <v>0.89999999999999991</v>
      </c>
      <c r="Z730" s="871">
        <v>4.1052</v>
      </c>
      <c r="AA730" s="1013"/>
    </row>
    <row r="731" spans="1:27" ht="105">
      <c r="A731" s="863">
        <v>11027</v>
      </c>
      <c r="B731" s="864"/>
      <c r="C731" s="864" t="s">
        <v>675</v>
      </c>
      <c r="D731" s="1144">
        <v>10</v>
      </c>
      <c r="E731" s="834">
        <v>12000</v>
      </c>
      <c r="F731" s="835">
        <v>56</v>
      </c>
      <c r="G731" s="994">
        <v>5.6</v>
      </c>
      <c r="H731" s="1244"/>
      <c r="I731" s="995">
        <v>6.5</v>
      </c>
      <c r="J731" s="996">
        <v>500</v>
      </c>
      <c r="K731" s="782" t="s">
        <v>24</v>
      </c>
      <c r="L731" s="868">
        <v>12</v>
      </c>
      <c r="M731" s="997">
        <v>6000</v>
      </c>
      <c r="N731" s="809">
        <v>0</v>
      </c>
      <c r="O731" s="870">
        <v>1.25</v>
      </c>
      <c r="P731" s="868">
        <v>13</v>
      </c>
      <c r="Q731" s="839">
        <v>3.3329999999999999E-2</v>
      </c>
      <c r="R731" s="826">
        <v>7569</v>
      </c>
      <c r="S731" s="811">
        <v>78</v>
      </c>
      <c r="T731" s="840">
        <v>1282</v>
      </c>
      <c r="U731" s="1078">
        <v>20.844999999999999</v>
      </c>
      <c r="V731" s="995">
        <v>2.5</v>
      </c>
      <c r="W731" s="836"/>
      <c r="X731" s="1078">
        <v>0.93323999999999996</v>
      </c>
      <c r="Y731" s="1004">
        <v>2.5</v>
      </c>
      <c r="Z731" s="861">
        <v>55.704000000000001</v>
      </c>
      <c r="AA731" s="1015">
        <v>5.5704000000000002</v>
      </c>
    </row>
    <row r="732" spans="1:27" ht="60">
      <c r="A732" s="1149">
        <v>11033</v>
      </c>
      <c r="B732" s="1150"/>
      <c r="C732" s="1150" t="s">
        <v>1133</v>
      </c>
      <c r="D732" s="1151">
        <v>10</v>
      </c>
      <c r="E732" s="1152">
        <v>3000</v>
      </c>
      <c r="F732" s="1245">
        <v>53</v>
      </c>
      <c r="G732" s="1246">
        <v>5.3</v>
      </c>
      <c r="H732" s="1247"/>
      <c r="I732" s="1248">
        <v>6.6</v>
      </c>
      <c r="J732" s="1249">
        <v>130</v>
      </c>
      <c r="K732" s="1158" t="s">
        <v>24</v>
      </c>
      <c r="L732" s="1142">
        <v>12</v>
      </c>
      <c r="M732" s="1250">
        <v>2500</v>
      </c>
      <c r="N732" s="1160">
        <v>0.1</v>
      </c>
      <c r="O732" s="1141">
        <v>1.2</v>
      </c>
      <c r="P732" s="1142">
        <v>27</v>
      </c>
      <c r="Q732" s="839">
        <v>0.02</v>
      </c>
      <c r="R732" s="826">
        <v>20746.2</v>
      </c>
      <c r="S732" s="1161">
        <v>162</v>
      </c>
      <c r="T732" s="1162">
        <v>441</v>
      </c>
      <c r="U732" s="1078">
        <v>15.970142857142857</v>
      </c>
      <c r="V732" s="1248">
        <v>1.44</v>
      </c>
      <c r="W732" s="1156"/>
      <c r="X732" s="1078">
        <v>0.56000000000000005</v>
      </c>
      <c r="Y732" s="998">
        <v>1.44</v>
      </c>
      <c r="Z732" s="871">
        <v>53.155384615384619</v>
      </c>
      <c r="AA732" s="1016">
        <v>5.3155384615384618</v>
      </c>
    </row>
    <row r="733" spans="1:27" ht="30">
      <c r="A733" s="863">
        <v>11028</v>
      </c>
      <c r="B733" s="864"/>
      <c r="C733" s="864" t="s">
        <v>677</v>
      </c>
      <c r="D733" s="1251">
        <v>120</v>
      </c>
      <c r="E733" s="834">
        <v>3100</v>
      </c>
      <c r="F733" s="835">
        <v>18</v>
      </c>
      <c r="G733" s="1252">
        <v>0.15</v>
      </c>
      <c r="H733" s="1026">
        <v>0.1</v>
      </c>
      <c r="I733" s="1026">
        <v>0.15</v>
      </c>
      <c r="J733" s="1253">
        <v>4000</v>
      </c>
      <c r="K733" s="782" t="s">
        <v>24</v>
      </c>
      <c r="L733" s="868">
        <v>15</v>
      </c>
      <c r="M733" s="1253">
        <v>100000</v>
      </c>
      <c r="N733" s="809">
        <v>0.1</v>
      </c>
      <c r="O733" s="870">
        <v>1.9</v>
      </c>
      <c r="P733" s="868">
        <v>1</v>
      </c>
      <c r="Q733" s="839">
        <v>1.43E-2</v>
      </c>
      <c r="R733" s="826">
        <v>1218</v>
      </c>
      <c r="S733" s="811">
        <v>6</v>
      </c>
      <c r="T733" s="840">
        <v>247.79999999999998</v>
      </c>
      <c r="U733" s="1091">
        <v>1.98</v>
      </c>
      <c r="V733" s="1026">
        <v>5.8899999999999994E-2</v>
      </c>
      <c r="W733" s="1026"/>
      <c r="X733" s="1091">
        <v>0.40039999999999998</v>
      </c>
      <c r="Y733" s="1254">
        <v>5.8899999999999994E-2</v>
      </c>
      <c r="Z733" s="861">
        <v>15.952199999999999</v>
      </c>
      <c r="AA733" s="1255">
        <v>0.132935</v>
      </c>
    </row>
    <row r="734" spans="1:27" ht="30">
      <c r="A734" s="1149">
        <v>11029</v>
      </c>
      <c r="B734" s="1150"/>
      <c r="C734" s="1150" t="s">
        <v>679</v>
      </c>
      <c r="D734" s="1242" t="s">
        <v>24</v>
      </c>
      <c r="E734" s="1152">
        <v>1500</v>
      </c>
      <c r="F734" s="1153">
        <v>11.5</v>
      </c>
      <c r="G734" s="1243"/>
      <c r="H734" s="1156"/>
      <c r="I734" s="1156"/>
      <c r="J734" s="1157">
        <v>25</v>
      </c>
      <c r="K734" s="1158" t="s">
        <v>24</v>
      </c>
      <c r="L734" s="1142">
        <v>12</v>
      </c>
      <c r="M734" s="1159">
        <v>1500</v>
      </c>
      <c r="N734" s="1160">
        <v>0.25</v>
      </c>
      <c r="O734" s="1141">
        <v>4.3</v>
      </c>
      <c r="P734" s="1142">
        <v>5</v>
      </c>
      <c r="Q734" s="839">
        <v>1.43E-2</v>
      </c>
      <c r="R734" s="826">
        <v>1131</v>
      </c>
      <c r="S734" s="1161">
        <v>30</v>
      </c>
      <c r="T734" s="1162">
        <v>153</v>
      </c>
      <c r="U734" s="1091">
        <v>1.7728571428571429</v>
      </c>
      <c r="V734" s="1156">
        <v>4.3</v>
      </c>
      <c r="W734" s="1156"/>
      <c r="X734" s="1091">
        <v>0.40039999999999998</v>
      </c>
      <c r="Y734" s="842">
        <v>4.3</v>
      </c>
      <c r="Z734" s="871">
        <v>11.462000000000002</v>
      </c>
      <c r="AA734" s="1013"/>
    </row>
    <row r="735" spans="1:27" ht="60">
      <c r="A735" s="863">
        <v>11030</v>
      </c>
      <c r="B735" s="864"/>
      <c r="C735" s="864" t="s">
        <v>1134</v>
      </c>
      <c r="D735" s="908" t="s">
        <v>24</v>
      </c>
      <c r="E735" s="834">
        <v>10600</v>
      </c>
      <c r="F735" s="835"/>
      <c r="G735" s="1256">
        <v>5.7</v>
      </c>
      <c r="H735" s="1257">
        <v>4.8</v>
      </c>
      <c r="I735" s="1257">
        <v>7.1</v>
      </c>
      <c r="J735" s="1258">
        <v>250</v>
      </c>
      <c r="K735" s="782" t="s">
        <v>24</v>
      </c>
      <c r="L735" s="868">
        <v>12</v>
      </c>
      <c r="M735" s="1259">
        <v>7000</v>
      </c>
      <c r="N735" s="809">
        <v>0.25</v>
      </c>
      <c r="O735" s="870">
        <v>0.85</v>
      </c>
      <c r="P735" s="868">
        <v>16</v>
      </c>
      <c r="Q735" s="1174">
        <v>0.01</v>
      </c>
      <c r="R735" s="826">
        <v>1655.8</v>
      </c>
      <c r="S735" s="811">
        <v>96</v>
      </c>
      <c r="T735" s="840">
        <v>965.2</v>
      </c>
      <c r="U735" s="1091">
        <v>1.7948</v>
      </c>
      <c r="V735" s="1257">
        <v>1.2871428571428571</v>
      </c>
      <c r="W735" s="836"/>
      <c r="X735" s="1091">
        <v>0.28000000000000003</v>
      </c>
      <c r="Y735" s="1260">
        <v>1.2871428571428571</v>
      </c>
      <c r="Z735" s="861"/>
      <c r="AA735" s="1261">
        <v>5.6627371428571438</v>
      </c>
    </row>
    <row r="736" spans="1:27" ht="45">
      <c r="A736" s="1149">
        <v>11031</v>
      </c>
      <c r="B736" s="1150"/>
      <c r="C736" s="1150" t="s">
        <v>682</v>
      </c>
      <c r="D736" s="1242"/>
      <c r="E736" s="1152">
        <v>4900</v>
      </c>
      <c r="F736" s="1245"/>
      <c r="G736" s="1262">
        <v>1.2</v>
      </c>
      <c r="H736" s="1263">
        <v>1.1000000000000001</v>
      </c>
      <c r="I736" s="1263">
        <v>1.6</v>
      </c>
      <c r="J736" s="1264">
        <v>500</v>
      </c>
      <c r="K736" s="1158" t="s">
        <v>24</v>
      </c>
      <c r="L736" s="1142">
        <v>15</v>
      </c>
      <c r="M736" s="1265">
        <v>20000</v>
      </c>
      <c r="N736" s="1160">
        <v>0.25</v>
      </c>
      <c r="O736" s="1141">
        <v>1.05</v>
      </c>
      <c r="P736" s="1142">
        <v>16</v>
      </c>
      <c r="Q736" s="839">
        <v>0.05</v>
      </c>
      <c r="R736" s="826">
        <v>330.6</v>
      </c>
      <c r="S736" s="1161">
        <v>96</v>
      </c>
      <c r="T736" s="1162">
        <v>436.55</v>
      </c>
      <c r="U736" s="841">
        <v>10.124000000000001</v>
      </c>
      <c r="V736" s="1263">
        <v>0.25724999999999998</v>
      </c>
      <c r="W736" s="1156"/>
      <c r="X736" s="841">
        <v>1.4000000000000001</v>
      </c>
      <c r="Y736" s="1266">
        <v>0.25724999999999998</v>
      </c>
      <c r="Z736" s="871"/>
      <c r="AA736" s="1267">
        <v>1.243385</v>
      </c>
    </row>
    <row r="737" spans="1:27" ht="75">
      <c r="A737" s="863">
        <v>11034</v>
      </c>
      <c r="B737" s="864"/>
      <c r="C737" s="864" t="s">
        <v>683</v>
      </c>
      <c r="D737" s="908"/>
      <c r="E737" s="834">
        <v>10900</v>
      </c>
      <c r="F737" s="835"/>
      <c r="G737" s="1256">
        <v>1.9</v>
      </c>
      <c r="H737" s="1257">
        <v>1.6</v>
      </c>
      <c r="I737" s="1257">
        <v>2.4</v>
      </c>
      <c r="J737" s="1258">
        <v>800</v>
      </c>
      <c r="K737" s="782" t="s">
        <v>24</v>
      </c>
      <c r="L737" s="868">
        <v>15</v>
      </c>
      <c r="M737" s="1259">
        <v>30000</v>
      </c>
      <c r="N737" s="809">
        <v>0.25</v>
      </c>
      <c r="O737" s="870">
        <v>0.85</v>
      </c>
      <c r="P737" s="868">
        <v>65</v>
      </c>
      <c r="Q737" s="839">
        <v>0.02</v>
      </c>
      <c r="R737" s="826">
        <v>957</v>
      </c>
      <c r="S737" s="811">
        <v>390</v>
      </c>
      <c r="T737" s="840">
        <v>1147.55</v>
      </c>
      <c r="U737" s="841">
        <v>22.38</v>
      </c>
      <c r="V737" s="1257">
        <v>0.30883333333333335</v>
      </c>
      <c r="W737" s="836"/>
      <c r="X737" s="841">
        <v>0.56000000000000005</v>
      </c>
      <c r="Y737" s="1260">
        <v>0.30883333333333335</v>
      </c>
      <c r="Z737" s="861"/>
      <c r="AA737" s="1261">
        <v>1.9175979166666668</v>
      </c>
    </row>
    <row r="738" spans="1:27" ht="90">
      <c r="A738" s="1149">
        <v>11032</v>
      </c>
      <c r="B738" s="1150"/>
      <c r="C738" s="1150" t="s">
        <v>684</v>
      </c>
      <c r="D738" s="1242"/>
      <c r="E738" s="1152">
        <v>2800</v>
      </c>
      <c r="F738" s="1245"/>
      <c r="G738" s="1262">
        <v>1.1000000000000001</v>
      </c>
      <c r="H738" s="1263">
        <v>1</v>
      </c>
      <c r="I738" s="1263">
        <v>1.3</v>
      </c>
      <c r="J738" s="1264">
        <v>500</v>
      </c>
      <c r="K738" s="1158" t="s">
        <v>24</v>
      </c>
      <c r="L738" s="1142">
        <v>12</v>
      </c>
      <c r="M738" s="1265">
        <v>10000</v>
      </c>
      <c r="N738" s="1160">
        <v>0.1</v>
      </c>
      <c r="O738" s="1141">
        <v>1.5</v>
      </c>
      <c r="P738" s="1142">
        <v>4</v>
      </c>
      <c r="Q738" s="839">
        <v>0.02</v>
      </c>
      <c r="R738" s="826">
        <v>765.6</v>
      </c>
      <c r="S738" s="1161">
        <v>24</v>
      </c>
      <c r="T738" s="1162">
        <v>284.39999999999998</v>
      </c>
      <c r="U738" s="841">
        <v>18.744</v>
      </c>
      <c r="V738" s="1263">
        <v>0.42000000000000004</v>
      </c>
      <c r="W738" s="1156"/>
      <c r="X738" s="841">
        <v>0.56000000000000005</v>
      </c>
      <c r="Y738" s="1266">
        <v>0.42000000000000004</v>
      </c>
      <c r="Z738" s="871"/>
      <c r="AA738" s="1267">
        <v>1.0876800000000002</v>
      </c>
    </row>
    <row r="739" spans="1:27" ht="15">
      <c r="A739" s="804"/>
      <c r="B739" s="805"/>
      <c r="C739" s="804"/>
      <c r="D739" s="908"/>
      <c r="E739" s="834"/>
      <c r="F739" s="835"/>
      <c r="G739" s="1268"/>
      <c r="H739" s="1257"/>
      <c r="I739" s="1257"/>
      <c r="J739" s="1258"/>
      <c r="K739" s="807"/>
      <c r="L739" s="804"/>
      <c r="M739" s="1258"/>
      <c r="N739" s="809" t="s">
        <v>81</v>
      </c>
      <c r="O739" s="870" t="s">
        <v>81</v>
      </c>
      <c r="P739" s="807"/>
      <c r="Q739" s="825"/>
      <c r="R739" s="826" t="s">
        <v>81</v>
      </c>
      <c r="S739" s="811"/>
      <c r="T739" s="840" t="s">
        <v>81</v>
      </c>
      <c r="U739" s="829"/>
      <c r="V739" s="1257"/>
      <c r="W739" s="836"/>
      <c r="X739" s="829"/>
      <c r="Y739" s="842" t="s">
        <v>81</v>
      </c>
      <c r="Z739" s="871"/>
      <c r="AA739" s="1267"/>
    </row>
    <row r="740" spans="1:27" ht="57">
      <c r="A740" s="943"/>
      <c r="B740" s="944"/>
      <c r="C740" s="945" t="s">
        <v>685</v>
      </c>
      <c r="D740" s="1044"/>
      <c r="E740" s="947"/>
      <c r="F740" s="948"/>
      <c r="G740" s="1234"/>
      <c r="H740" s="950"/>
      <c r="I740" s="950"/>
      <c r="J740" s="951"/>
      <c r="K740" s="952"/>
      <c r="L740" s="953"/>
      <c r="M740" s="951"/>
      <c r="N740" s="954" t="s">
        <v>81</v>
      </c>
      <c r="O740" s="955" t="s">
        <v>81</v>
      </c>
      <c r="P740" s="953"/>
      <c r="Q740" s="839"/>
      <c r="R740" s="826" t="s">
        <v>81</v>
      </c>
      <c r="S740" s="956"/>
      <c r="T740" s="957" t="s">
        <v>81</v>
      </c>
      <c r="U740" s="919"/>
      <c r="V740" s="1046"/>
      <c r="W740" s="950"/>
      <c r="X740" s="841"/>
      <c r="Y740" s="958" t="s">
        <v>81</v>
      </c>
      <c r="Z740" s="959"/>
      <c r="AA740" s="1235"/>
    </row>
    <row r="741" spans="1:27" ht="15">
      <c r="A741" s="804"/>
      <c r="B741" s="805"/>
      <c r="C741" s="804"/>
      <c r="D741" s="908"/>
      <c r="E741" s="834"/>
      <c r="F741" s="835"/>
      <c r="G741" s="933"/>
      <c r="H741" s="836"/>
      <c r="I741" s="836"/>
      <c r="J741" s="837"/>
      <c r="K741" s="807"/>
      <c r="L741" s="804"/>
      <c r="M741" s="837"/>
      <c r="N741" s="809" t="s">
        <v>81</v>
      </c>
      <c r="O741" s="870" t="s">
        <v>81</v>
      </c>
      <c r="P741" s="807"/>
      <c r="Q741" s="928"/>
      <c r="R741" s="826" t="s">
        <v>81</v>
      </c>
      <c r="S741" s="811"/>
      <c r="T741" s="840" t="s">
        <v>81</v>
      </c>
      <c r="U741" s="1091"/>
      <c r="V741" s="910"/>
      <c r="W741" s="836"/>
      <c r="X741" s="1091"/>
      <c r="Y741" s="842" t="s">
        <v>81</v>
      </c>
      <c r="Z741" s="871"/>
      <c r="AA741" s="1013"/>
    </row>
    <row r="742" spans="1:27" ht="15">
      <c r="A742" s="814">
        <v>12000</v>
      </c>
      <c r="B742" s="815" t="s">
        <v>1056</v>
      </c>
      <c r="C742" s="1269" t="s">
        <v>686</v>
      </c>
      <c r="D742" s="888"/>
      <c r="E742" s="818"/>
      <c r="F742" s="819"/>
      <c r="G742" s="820"/>
      <c r="H742" s="821"/>
      <c r="I742" s="821"/>
      <c r="J742" s="822"/>
      <c r="K742" s="822"/>
      <c r="L742" s="817"/>
      <c r="M742" s="822"/>
      <c r="N742" s="823" t="s">
        <v>81</v>
      </c>
      <c r="O742" s="874" t="s">
        <v>81</v>
      </c>
      <c r="P742" s="817"/>
      <c r="Q742" s="825"/>
      <c r="R742" s="826" t="s">
        <v>81</v>
      </c>
      <c r="S742" s="827"/>
      <c r="T742" s="828" t="s">
        <v>81</v>
      </c>
      <c r="U742" s="829"/>
      <c r="V742" s="821"/>
      <c r="W742" s="821"/>
      <c r="X742" s="829"/>
      <c r="Y742" s="875" t="s">
        <v>81</v>
      </c>
      <c r="Z742" s="831"/>
      <c r="AA742" s="832"/>
    </row>
    <row r="743" spans="1:27" ht="15">
      <c r="A743" s="804"/>
      <c r="B743" s="805"/>
      <c r="C743" s="804"/>
      <c r="D743" s="808"/>
      <c r="E743" s="834"/>
      <c r="F743" s="804"/>
      <c r="G743" s="807"/>
      <c r="H743" s="807"/>
      <c r="I743" s="807"/>
      <c r="J743" s="808"/>
      <c r="K743" s="807"/>
      <c r="L743" s="804"/>
      <c r="M743" s="808"/>
      <c r="N743" s="809" t="s">
        <v>81</v>
      </c>
      <c r="O743" s="870" t="s">
        <v>81</v>
      </c>
      <c r="P743" s="807"/>
      <c r="Q743" s="928"/>
      <c r="R743" s="826" t="s">
        <v>81</v>
      </c>
      <c r="S743" s="804"/>
      <c r="T743" s="840" t="s">
        <v>81</v>
      </c>
      <c r="U743" s="1091"/>
      <c r="V743" s="804"/>
      <c r="W743" s="804"/>
      <c r="X743" s="1091"/>
      <c r="Y743" s="842" t="s">
        <v>81</v>
      </c>
      <c r="Z743" s="838"/>
      <c r="AA743" s="838"/>
    </row>
    <row r="744" spans="1:27" ht="30">
      <c r="A744" s="845">
        <v>12001</v>
      </c>
      <c r="B744" s="846"/>
      <c r="C744" s="846" t="s">
        <v>687</v>
      </c>
      <c r="D744" s="902" t="s">
        <v>24</v>
      </c>
      <c r="E744" s="848">
        <v>2500</v>
      </c>
      <c r="F744" s="926">
        <v>8.6999999999999993</v>
      </c>
      <c r="G744" s="930"/>
      <c r="H744" s="851">
        <v>7.8</v>
      </c>
      <c r="I744" s="851">
        <v>10.3</v>
      </c>
      <c r="J744" s="852">
        <v>50</v>
      </c>
      <c r="K744" s="853" t="s">
        <v>24</v>
      </c>
      <c r="L744" s="854">
        <v>15</v>
      </c>
      <c r="M744" s="855">
        <v>3000</v>
      </c>
      <c r="N744" s="856">
        <v>0.25</v>
      </c>
      <c r="O744" s="857">
        <v>4.3499999999999996</v>
      </c>
      <c r="P744" s="854">
        <v>7</v>
      </c>
      <c r="Q744" s="839">
        <v>0.05</v>
      </c>
      <c r="R744" s="826">
        <v>525.96</v>
      </c>
      <c r="S744" s="858">
        <v>42</v>
      </c>
      <c r="T744" s="859">
        <v>215.75</v>
      </c>
      <c r="U744" s="841">
        <v>11.715199999999999</v>
      </c>
      <c r="V744" s="851">
        <v>3.625</v>
      </c>
      <c r="W744" s="851"/>
      <c r="X744" s="841">
        <v>1.4000000000000001</v>
      </c>
      <c r="Y744" s="860">
        <v>3.625</v>
      </c>
      <c r="Z744" s="861">
        <v>8.7340000000000018</v>
      </c>
      <c r="AA744" s="1019"/>
    </row>
    <row r="745" spans="1:27" ht="45">
      <c r="A745" s="863">
        <v>12002</v>
      </c>
      <c r="B745" s="864"/>
      <c r="C745" s="864" t="s">
        <v>688</v>
      </c>
      <c r="D745" s="908" t="s">
        <v>24</v>
      </c>
      <c r="E745" s="834">
        <v>3000</v>
      </c>
      <c r="F745" s="925">
        <v>10</v>
      </c>
      <c r="G745" s="933"/>
      <c r="H745" s="836">
        <v>8.8000000000000007</v>
      </c>
      <c r="I745" s="836">
        <v>11.9</v>
      </c>
      <c r="J745" s="837">
        <v>50</v>
      </c>
      <c r="K745" s="782" t="s">
        <v>24</v>
      </c>
      <c r="L745" s="868">
        <v>15</v>
      </c>
      <c r="M745" s="869">
        <v>3000</v>
      </c>
      <c r="N745" s="809">
        <v>0.25</v>
      </c>
      <c r="O745" s="870">
        <v>3.8</v>
      </c>
      <c r="P745" s="868">
        <v>9</v>
      </c>
      <c r="Q745" s="839">
        <v>0.05</v>
      </c>
      <c r="R745" s="826">
        <v>808.42</v>
      </c>
      <c r="S745" s="811">
        <v>54</v>
      </c>
      <c r="T745" s="840">
        <v>262.5</v>
      </c>
      <c r="U745" s="841">
        <v>17.6204</v>
      </c>
      <c r="V745" s="836">
        <v>3.8</v>
      </c>
      <c r="W745" s="836"/>
      <c r="X745" s="841">
        <v>1.4000000000000001</v>
      </c>
      <c r="Y745" s="842">
        <v>3.8</v>
      </c>
      <c r="Z745" s="871">
        <v>9.9550000000000018</v>
      </c>
      <c r="AA745" s="1013"/>
    </row>
    <row r="746" spans="1:27" ht="60">
      <c r="A746" s="845">
        <v>12004</v>
      </c>
      <c r="B746" s="846"/>
      <c r="C746" s="846" t="s">
        <v>689</v>
      </c>
      <c r="D746" s="1072">
        <v>1</v>
      </c>
      <c r="E746" s="848">
        <v>2600</v>
      </c>
      <c r="F746" s="926">
        <v>8.1999999999999993</v>
      </c>
      <c r="G746" s="1073">
        <v>8.1999999999999993</v>
      </c>
      <c r="H746" s="1080">
        <v>7</v>
      </c>
      <c r="I746" s="1080">
        <v>10</v>
      </c>
      <c r="J746" s="852">
        <v>50</v>
      </c>
      <c r="K746" s="853" t="s">
        <v>24</v>
      </c>
      <c r="L746" s="854">
        <v>12</v>
      </c>
      <c r="M746" s="855">
        <v>3000</v>
      </c>
      <c r="N746" s="856">
        <v>0.25</v>
      </c>
      <c r="O746" s="857">
        <v>2.6</v>
      </c>
      <c r="P746" s="854">
        <v>8</v>
      </c>
      <c r="Q746" s="839">
        <v>0.05</v>
      </c>
      <c r="R746" s="826">
        <v>594.14</v>
      </c>
      <c r="S746" s="858">
        <v>48</v>
      </c>
      <c r="T746" s="859">
        <v>261.2</v>
      </c>
      <c r="U746" s="841">
        <v>12.4068</v>
      </c>
      <c r="V746" s="851">
        <v>2.2533333333333334</v>
      </c>
      <c r="W746" s="851"/>
      <c r="X746" s="841">
        <v>1.4000000000000001</v>
      </c>
      <c r="Y746" s="860">
        <v>2.2533333333333334</v>
      </c>
      <c r="Z746" s="861">
        <v>8.2250666666666685</v>
      </c>
      <c r="AA746" s="1074">
        <v>8.2250666666666685</v>
      </c>
    </row>
    <row r="747" spans="1:27" ht="90">
      <c r="A747" s="863">
        <v>12005</v>
      </c>
      <c r="B747" s="864"/>
      <c r="C747" s="864" t="s">
        <v>1135</v>
      </c>
      <c r="D747" s="923">
        <v>3</v>
      </c>
      <c r="E747" s="834">
        <v>7200</v>
      </c>
      <c r="F747" s="925">
        <v>15</v>
      </c>
      <c r="G747" s="1075">
        <v>5</v>
      </c>
      <c r="H747" s="1085">
        <v>4.5</v>
      </c>
      <c r="I747" s="1085">
        <v>6</v>
      </c>
      <c r="J747" s="837">
        <v>80</v>
      </c>
      <c r="K747" s="782" t="s">
        <v>24</v>
      </c>
      <c r="L747" s="868">
        <v>12</v>
      </c>
      <c r="M747" s="869">
        <v>3000</v>
      </c>
      <c r="N747" s="809">
        <v>0.25</v>
      </c>
      <c r="O747" s="870">
        <v>2.15</v>
      </c>
      <c r="P747" s="868">
        <v>17</v>
      </c>
      <c r="Q747" s="839">
        <v>3.3329999999999999E-2</v>
      </c>
      <c r="R747" s="826">
        <v>1783.5</v>
      </c>
      <c r="S747" s="811">
        <v>102</v>
      </c>
      <c r="T747" s="840">
        <v>692.4</v>
      </c>
      <c r="U747" s="841">
        <v>39.71</v>
      </c>
      <c r="V747" s="836">
        <v>5.1599999999999993</v>
      </c>
      <c r="W747" s="836"/>
      <c r="X747" s="841">
        <v>0.93323999999999996</v>
      </c>
      <c r="Y747" s="842">
        <v>5.1599999999999993</v>
      </c>
      <c r="Z747" s="871">
        <v>15.196499999999999</v>
      </c>
      <c r="AA747" s="1076">
        <v>5.0654999999999992</v>
      </c>
    </row>
    <row r="748" spans="1:27" ht="60">
      <c r="A748" s="845">
        <v>12006</v>
      </c>
      <c r="B748" s="846"/>
      <c r="C748" s="846" t="s">
        <v>691</v>
      </c>
      <c r="D748" s="1072">
        <v>3</v>
      </c>
      <c r="E748" s="848">
        <v>3700</v>
      </c>
      <c r="F748" s="926">
        <v>8.6</v>
      </c>
      <c r="G748" s="1073">
        <v>2.9</v>
      </c>
      <c r="H748" s="1080">
        <v>2.5</v>
      </c>
      <c r="I748" s="1080">
        <v>3.5</v>
      </c>
      <c r="J748" s="852">
        <v>80</v>
      </c>
      <c r="K748" s="853" t="s">
        <v>24</v>
      </c>
      <c r="L748" s="854">
        <v>12</v>
      </c>
      <c r="M748" s="855">
        <v>3000</v>
      </c>
      <c r="N748" s="856">
        <v>0.25</v>
      </c>
      <c r="O748" s="857">
        <v>3.25</v>
      </c>
      <c r="P748" s="854">
        <v>0</v>
      </c>
      <c r="Q748" s="928"/>
      <c r="R748" s="826" t="s">
        <v>81</v>
      </c>
      <c r="S748" s="858">
        <v>0</v>
      </c>
      <c r="T748" s="859">
        <v>303.39999999999998</v>
      </c>
      <c r="U748" s="1091"/>
      <c r="V748" s="851">
        <v>4.0083333333333337</v>
      </c>
      <c r="W748" s="851"/>
      <c r="X748" s="1091"/>
      <c r="Y748" s="860">
        <v>4.0083333333333337</v>
      </c>
      <c r="Z748" s="861">
        <v>8.580916666666667</v>
      </c>
      <c r="AA748" s="1074">
        <v>2.8603055555555557</v>
      </c>
    </row>
    <row r="749" spans="1:27" ht="75">
      <c r="A749" s="863">
        <v>12007</v>
      </c>
      <c r="B749" s="864"/>
      <c r="C749" s="864" t="s">
        <v>692</v>
      </c>
      <c r="D749" s="923">
        <v>4</v>
      </c>
      <c r="E749" s="834">
        <v>12000</v>
      </c>
      <c r="F749" s="925">
        <v>22</v>
      </c>
      <c r="G749" s="1075">
        <v>5.5</v>
      </c>
      <c r="H749" s="1085">
        <v>4.5</v>
      </c>
      <c r="I749" s="1085">
        <v>6.5</v>
      </c>
      <c r="J749" s="837">
        <v>80</v>
      </c>
      <c r="K749" s="782" t="s">
        <v>24</v>
      </c>
      <c r="L749" s="868">
        <v>12</v>
      </c>
      <c r="M749" s="869">
        <v>3000</v>
      </c>
      <c r="N749" s="809">
        <v>0.25</v>
      </c>
      <c r="O749" s="870">
        <v>1.35</v>
      </c>
      <c r="P749" s="868">
        <v>26</v>
      </c>
      <c r="Q749" s="825"/>
      <c r="R749" s="826" t="s">
        <v>81</v>
      </c>
      <c r="S749" s="811">
        <v>156</v>
      </c>
      <c r="T749" s="840">
        <v>1140</v>
      </c>
      <c r="U749" s="829"/>
      <c r="V749" s="836">
        <v>5.4</v>
      </c>
      <c r="W749" s="836"/>
      <c r="X749" s="829"/>
      <c r="Y749" s="842">
        <v>5.4</v>
      </c>
      <c r="Z749" s="871">
        <v>21.614999999999998</v>
      </c>
      <c r="AA749" s="1076">
        <v>5.4037499999999996</v>
      </c>
    </row>
    <row r="750" spans="1:27" ht="90">
      <c r="A750" s="845">
        <v>12008</v>
      </c>
      <c r="B750" s="846"/>
      <c r="C750" s="846" t="s">
        <v>693</v>
      </c>
      <c r="D750" s="1072">
        <v>4</v>
      </c>
      <c r="E750" s="848">
        <v>16000</v>
      </c>
      <c r="F750" s="926">
        <v>30</v>
      </c>
      <c r="G750" s="1073">
        <v>7.5</v>
      </c>
      <c r="H750" s="1080">
        <v>6.5</v>
      </c>
      <c r="I750" s="1080">
        <v>9.5</v>
      </c>
      <c r="J750" s="852">
        <v>80</v>
      </c>
      <c r="K750" s="853">
        <v>50</v>
      </c>
      <c r="L750" s="854">
        <v>12</v>
      </c>
      <c r="M750" s="855">
        <v>3000</v>
      </c>
      <c r="N750" s="856">
        <v>0.25</v>
      </c>
      <c r="O750" s="857">
        <v>1.05</v>
      </c>
      <c r="P750" s="854">
        <v>26</v>
      </c>
      <c r="Q750" s="928"/>
      <c r="R750" s="826" t="s">
        <v>81</v>
      </c>
      <c r="S750" s="858">
        <v>156</v>
      </c>
      <c r="T750" s="859">
        <v>1468</v>
      </c>
      <c r="U750" s="1091"/>
      <c r="V750" s="851">
        <v>5.6</v>
      </c>
      <c r="W750" s="851">
        <v>3.625</v>
      </c>
      <c r="X750" s="1091"/>
      <c r="Y750" s="860">
        <v>9.2249999999999996</v>
      </c>
      <c r="Z750" s="861">
        <v>30.332500000000007</v>
      </c>
      <c r="AA750" s="1074">
        <v>7.5831250000000017</v>
      </c>
    </row>
    <row r="751" spans="1:27" ht="45">
      <c r="A751" s="863">
        <v>12009</v>
      </c>
      <c r="B751" s="864" t="s">
        <v>1056</v>
      </c>
      <c r="C751" s="864" t="s">
        <v>694</v>
      </c>
      <c r="D751" s="923"/>
      <c r="E751" s="834">
        <v>3900</v>
      </c>
      <c r="F751" s="835"/>
      <c r="G751" s="1084">
        <v>4.8</v>
      </c>
      <c r="H751" s="1085"/>
      <c r="I751" s="1085">
        <v>5.0999999999999996</v>
      </c>
      <c r="J751" s="1086">
        <v>400</v>
      </c>
      <c r="K751" s="782" t="s">
        <v>24</v>
      </c>
      <c r="L751" s="868">
        <v>12</v>
      </c>
      <c r="M751" s="1087">
        <v>7000</v>
      </c>
      <c r="N751" s="809">
        <v>0.1</v>
      </c>
      <c r="O751" s="870">
        <v>2</v>
      </c>
      <c r="P751" s="868">
        <v>10</v>
      </c>
      <c r="Q751" s="839">
        <v>0.05</v>
      </c>
      <c r="R751" s="826">
        <v>678.6</v>
      </c>
      <c r="S751" s="811">
        <v>60</v>
      </c>
      <c r="T751" s="840">
        <v>422.7</v>
      </c>
      <c r="U751" s="841">
        <v>16.544</v>
      </c>
      <c r="V751" s="1085">
        <v>1.1142857142857143</v>
      </c>
      <c r="W751" s="1085">
        <v>2.15</v>
      </c>
      <c r="X751" s="841">
        <v>1.4000000000000001</v>
      </c>
      <c r="Y751" s="1088">
        <v>3.2642857142857142</v>
      </c>
      <c r="Z751" s="871"/>
      <c r="AA751" s="1076">
        <v>4.753139285714286</v>
      </c>
    </row>
    <row r="752" spans="1:27" ht="30">
      <c r="A752" s="845">
        <v>12010</v>
      </c>
      <c r="B752" s="846"/>
      <c r="C752" s="846" t="s">
        <v>695</v>
      </c>
      <c r="D752" s="1072">
        <v>3</v>
      </c>
      <c r="E752" s="848">
        <v>20000</v>
      </c>
      <c r="F752" s="926">
        <v>24</v>
      </c>
      <c r="G752" s="1073">
        <v>8</v>
      </c>
      <c r="H752" s="1080">
        <v>7</v>
      </c>
      <c r="I752" s="1080">
        <v>9.5</v>
      </c>
      <c r="J752" s="852">
        <v>120</v>
      </c>
      <c r="K752" s="853" t="s">
        <v>24</v>
      </c>
      <c r="L752" s="854">
        <v>12</v>
      </c>
      <c r="M752" s="855">
        <v>3000</v>
      </c>
      <c r="N752" s="856">
        <v>0.25</v>
      </c>
      <c r="O752" s="857">
        <v>1.05</v>
      </c>
      <c r="P752" s="854">
        <v>18</v>
      </c>
      <c r="Q752" s="839">
        <v>6.7000000000000004E-2</v>
      </c>
      <c r="R752" s="826">
        <v>234.9</v>
      </c>
      <c r="S752" s="858">
        <v>108</v>
      </c>
      <c r="T752" s="859">
        <v>1748</v>
      </c>
      <c r="U752" s="841">
        <v>5.645999999999999</v>
      </c>
      <c r="V752" s="851">
        <v>7.0000000000000009</v>
      </c>
      <c r="W752" s="851"/>
      <c r="X752" s="841">
        <v>1.8760000000000001</v>
      </c>
      <c r="Y752" s="860">
        <v>7.0000000000000009</v>
      </c>
      <c r="Z752" s="861">
        <v>23.723333333333336</v>
      </c>
      <c r="AA752" s="1074">
        <v>7.9077777777777785</v>
      </c>
    </row>
    <row r="753" spans="1:27" ht="60">
      <c r="A753" s="863">
        <v>12011</v>
      </c>
      <c r="B753" s="864"/>
      <c r="C753" s="864" t="s">
        <v>696</v>
      </c>
      <c r="D753" s="923">
        <v>3</v>
      </c>
      <c r="E753" s="834">
        <v>5000</v>
      </c>
      <c r="F753" s="925">
        <v>6.7</v>
      </c>
      <c r="G753" s="1075">
        <v>2.2000000000000002</v>
      </c>
      <c r="H753" s="1085">
        <v>2</v>
      </c>
      <c r="I753" s="1085">
        <v>2.5</v>
      </c>
      <c r="J753" s="837">
        <v>120</v>
      </c>
      <c r="K753" s="782" t="s">
        <v>24</v>
      </c>
      <c r="L753" s="868">
        <v>12</v>
      </c>
      <c r="M753" s="869">
        <v>3000</v>
      </c>
      <c r="N753" s="809">
        <v>0.25</v>
      </c>
      <c r="O753" s="870">
        <v>1.3</v>
      </c>
      <c r="P753" s="868">
        <v>11</v>
      </c>
      <c r="Q753" s="839">
        <v>0.125</v>
      </c>
      <c r="R753" s="826">
        <v>522</v>
      </c>
      <c r="S753" s="811">
        <v>66</v>
      </c>
      <c r="T753" s="840">
        <v>476</v>
      </c>
      <c r="U753" s="841">
        <v>9.9499999999999993</v>
      </c>
      <c r="V753" s="836">
        <v>2.166666666666667</v>
      </c>
      <c r="W753" s="836"/>
      <c r="X753" s="841">
        <v>3.5</v>
      </c>
      <c r="Y753" s="842">
        <v>2.166666666666667</v>
      </c>
      <c r="Z753" s="871">
        <v>6.7466666666666679</v>
      </c>
      <c r="AA753" s="1076">
        <v>2.2488888888888892</v>
      </c>
    </row>
    <row r="754" spans="1:27" ht="45">
      <c r="A754" s="845">
        <v>12012</v>
      </c>
      <c r="B754" s="846"/>
      <c r="C754" s="846" t="s">
        <v>697</v>
      </c>
      <c r="D754" s="902" t="s">
        <v>24</v>
      </c>
      <c r="E754" s="848">
        <v>5800</v>
      </c>
      <c r="F754" s="926">
        <v>17</v>
      </c>
      <c r="G754" s="930"/>
      <c r="H754" s="851"/>
      <c r="I754" s="851"/>
      <c r="J754" s="852">
        <v>40</v>
      </c>
      <c r="K754" s="853" t="s">
        <v>24</v>
      </c>
      <c r="L754" s="854">
        <v>15</v>
      </c>
      <c r="M754" s="855">
        <v>2000</v>
      </c>
      <c r="N754" s="856">
        <v>0.25</v>
      </c>
      <c r="O754" s="857">
        <v>1.45</v>
      </c>
      <c r="P754" s="854">
        <v>7</v>
      </c>
      <c r="Q754" s="825"/>
      <c r="R754" s="826" t="s">
        <v>81</v>
      </c>
      <c r="S754" s="858">
        <v>42</v>
      </c>
      <c r="T754" s="859">
        <v>445.1</v>
      </c>
      <c r="U754" s="1091"/>
      <c r="V754" s="851">
        <v>4.2050000000000001</v>
      </c>
      <c r="W754" s="851"/>
      <c r="X754" s="1091"/>
      <c r="Y754" s="860">
        <v>4.2050000000000001</v>
      </c>
      <c r="Z754" s="861">
        <v>16.865750000000002</v>
      </c>
      <c r="AA754" s="1019"/>
    </row>
    <row r="755" spans="1:27" ht="15">
      <c r="A755" s="804"/>
      <c r="B755" s="805"/>
      <c r="C755" s="804"/>
      <c r="D755" s="865"/>
      <c r="E755" s="834"/>
      <c r="F755" s="835"/>
      <c r="G755" s="807"/>
      <c r="H755" s="836"/>
      <c r="I755" s="836"/>
      <c r="J755" s="837"/>
      <c r="K755" s="807"/>
      <c r="L755" s="804"/>
      <c r="M755" s="837"/>
      <c r="N755" s="809" t="s">
        <v>81</v>
      </c>
      <c r="O755" s="870" t="s">
        <v>81</v>
      </c>
      <c r="P755" s="807"/>
      <c r="Q755" s="825"/>
      <c r="R755" s="826" t="s">
        <v>81</v>
      </c>
      <c r="S755" s="811"/>
      <c r="T755" s="840" t="s">
        <v>81</v>
      </c>
      <c r="U755" s="829"/>
      <c r="V755" s="836"/>
      <c r="W755" s="836"/>
      <c r="X755" s="829"/>
      <c r="Y755" s="842" t="s">
        <v>81</v>
      </c>
      <c r="Z755" s="871"/>
      <c r="AA755" s="922"/>
    </row>
    <row r="756" spans="1:27" ht="57">
      <c r="A756" s="814">
        <v>12020</v>
      </c>
      <c r="B756" s="815"/>
      <c r="C756" s="816" t="s">
        <v>698</v>
      </c>
      <c r="D756" s="817"/>
      <c r="E756" s="818"/>
      <c r="F756" s="819"/>
      <c r="G756" s="820"/>
      <c r="H756" s="821"/>
      <c r="I756" s="821"/>
      <c r="J756" s="822"/>
      <c r="K756" s="822"/>
      <c r="L756" s="817"/>
      <c r="M756" s="822"/>
      <c r="N756" s="823" t="s">
        <v>81</v>
      </c>
      <c r="O756" s="874" t="s">
        <v>81</v>
      </c>
      <c r="P756" s="817"/>
      <c r="Q756" s="928"/>
      <c r="R756" s="826" t="s">
        <v>81</v>
      </c>
      <c r="S756" s="827"/>
      <c r="T756" s="828" t="s">
        <v>81</v>
      </c>
      <c r="U756" s="1091"/>
      <c r="V756" s="821"/>
      <c r="W756" s="821"/>
      <c r="X756" s="1091"/>
      <c r="Y756" s="875" t="s">
        <v>81</v>
      </c>
      <c r="Z756" s="831"/>
      <c r="AA756" s="832"/>
    </row>
    <row r="757" spans="1:27" ht="15">
      <c r="A757" s="804"/>
      <c r="B757" s="805"/>
      <c r="C757" s="804"/>
      <c r="D757" s="865"/>
      <c r="E757" s="834"/>
      <c r="F757" s="835"/>
      <c r="G757" s="807"/>
      <c r="H757" s="836"/>
      <c r="I757" s="836"/>
      <c r="J757" s="837"/>
      <c r="K757" s="807"/>
      <c r="L757" s="804"/>
      <c r="M757" s="837"/>
      <c r="N757" s="809" t="s">
        <v>81</v>
      </c>
      <c r="O757" s="870" t="s">
        <v>81</v>
      </c>
      <c r="P757" s="807"/>
      <c r="Q757" s="839">
        <v>0.02</v>
      </c>
      <c r="R757" s="826">
        <v>178.8</v>
      </c>
      <c r="S757" s="811"/>
      <c r="T757" s="840" t="s">
        <v>81</v>
      </c>
      <c r="U757" s="841">
        <v>2.3825000000000003</v>
      </c>
      <c r="V757" s="836"/>
      <c r="W757" s="836"/>
      <c r="X757" s="841">
        <v>0.56000000000000005</v>
      </c>
      <c r="Y757" s="842" t="s">
        <v>81</v>
      </c>
      <c r="Z757" s="871"/>
      <c r="AA757" s="922"/>
    </row>
    <row r="758" spans="1:27" ht="60">
      <c r="A758" s="863">
        <v>12022</v>
      </c>
      <c r="B758" s="864"/>
      <c r="C758" s="864" t="s">
        <v>699</v>
      </c>
      <c r="D758" s="908" t="s">
        <v>24</v>
      </c>
      <c r="E758" s="834">
        <v>7500</v>
      </c>
      <c r="F758" s="925">
        <v>8.5</v>
      </c>
      <c r="G758" s="933"/>
      <c r="H758" s="836">
        <v>7</v>
      </c>
      <c r="I758" s="836">
        <v>10.5</v>
      </c>
      <c r="J758" s="837">
        <v>125</v>
      </c>
      <c r="K758" s="782" t="s">
        <v>24</v>
      </c>
      <c r="L758" s="868">
        <v>12</v>
      </c>
      <c r="M758" s="869">
        <v>5000</v>
      </c>
      <c r="N758" s="809">
        <v>0.25</v>
      </c>
      <c r="O758" s="870">
        <v>1.5</v>
      </c>
      <c r="P758" s="868">
        <v>10</v>
      </c>
      <c r="Q758" s="839">
        <v>0.02</v>
      </c>
      <c r="R758" s="826">
        <v>1043</v>
      </c>
      <c r="S758" s="811">
        <v>60</v>
      </c>
      <c r="T758" s="840">
        <v>675</v>
      </c>
      <c r="U758" s="841">
        <v>13.475</v>
      </c>
      <c r="V758" s="836">
        <v>2.25</v>
      </c>
      <c r="W758" s="836"/>
      <c r="X758" s="841">
        <v>0.56000000000000005</v>
      </c>
      <c r="Y758" s="842">
        <v>2.25</v>
      </c>
      <c r="Z758" s="871">
        <v>8.4150000000000009</v>
      </c>
      <c r="AA758" s="1013"/>
    </row>
    <row r="759" spans="1:27" ht="60">
      <c r="A759" s="845">
        <v>12023</v>
      </c>
      <c r="B759" s="846"/>
      <c r="C759" s="846" t="s">
        <v>700</v>
      </c>
      <c r="D759" s="902" t="s">
        <v>24</v>
      </c>
      <c r="E759" s="848">
        <v>14500</v>
      </c>
      <c r="F759" s="926">
        <v>11</v>
      </c>
      <c r="G759" s="930"/>
      <c r="H759" s="851">
        <v>9.5</v>
      </c>
      <c r="I759" s="851">
        <v>14</v>
      </c>
      <c r="J759" s="852">
        <v>175</v>
      </c>
      <c r="K759" s="853" t="s">
        <v>24</v>
      </c>
      <c r="L759" s="854">
        <v>12</v>
      </c>
      <c r="M759" s="855">
        <v>6000</v>
      </c>
      <c r="N759" s="856">
        <v>0.25</v>
      </c>
      <c r="O759" s="857">
        <v>1.25</v>
      </c>
      <c r="P759" s="854">
        <v>11</v>
      </c>
      <c r="Q759" s="839">
        <v>0.02</v>
      </c>
      <c r="R759" s="826">
        <v>290.55</v>
      </c>
      <c r="S759" s="858">
        <v>66</v>
      </c>
      <c r="T759" s="859">
        <v>1255</v>
      </c>
      <c r="U759" s="841">
        <v>4.2543750000000005</v>
      </c>
      <c r="V759" s="851">
        <v>3.020833333333333</v>
      </c>
      <c r="W759" s="851"/>
      <c r="X759" s="841">
        <v>0.56000000000000005</v>
      </c>
      <c r="Y759" s="860">
        <v>3.020833333333333</v>
      </c>
      <c r="Z759" s="861">
        <v>11.211488095238096</v>
      </c>
      <c r="AA759" s="1019"/>
    </row>
    <row r="760" spans="1:27" ht="60">
      <c r="A760" s="863">
        <v>12033</v>
      </c>
      <c r="B760" s="864"/>
      <c r="C760" s="864" t="s">
        <v>701</v>
      </c>
      <c r="D760" s="908" t="s">
        <v>24</v>
      </c>
      <c r="E760" s="834">
        <v>21000</v>
      </c>
      <c r="F760" s="925">
        <v>13.5</v>
      </c>
      <c r="G760" s="933"/>
      <c r="H760" s="836">
        <v>11.5</v>
      </c>
      <c r="I760" s="836">
        <v>17</v>
      </c>
      <c r="J760" s="837">
        <v>200</v>
      </c>
      <c r="K760" s="782" t="s">
        <v>24</v>
      </c>
      <c r="L760" s="868">
        <v>12</v>
      </c>
      <c r="M760" s="869">
        <v>7000</v>
      </c>
      <c r="N760" s="809">
        <v>0.25</v>
      </c>
      <c r="O760" s="870">
        <v>1.1499999999999999</v>
      </c>
      <c r="P760" s="868">
        <v>12</v>
      </c>
      <c r="Q760" s="839">
        <v>0.02</v>
      </c>
      <c r="R760" s="826">
        <v>80.039999999999992</v>
      </c>
      <c r="S760" s="811">
        <v>72</v>
      </c>
      <c r="T760" s="840">
        <v>1794</v>
      </c>
      <c r="U760" s="841">
        <v>3.0375999999999999</v>
      </c>
      <c r="V760" s="836">
        <v>3.4499999999999997</v>
      </c>
      <c r="W760" s="836"/>
      <c r="X760" s="841">
        <v>0.56000000000000005</v>
      </c>
      <c r="Y760" s="842">
        <v>3.4499999999999997</v>
      </c>
      <c r="Z760" s="871">
        <v>13.662000000000001</v>
      </c>
      <c r="AA760" s="1013"/>
    </row>
    <row r="761" spans="1:27" ht="90">
      <c r="A761" s="845">
        <v>12034</v>
      </c>
      <c r="B761" s="846"/>
      <c r="C761" s="846" t="s">
        <v>702</v>
      </c>
      <c r="D761" s="902" t="s">
        <v>24</v>
      </c>
      <c r="E761" s="848">
        <v>25000</v>
      </c>
      <c r="F761" s="926">
        <v>13.5</v>
      </c>
      <c r="G761" s="930"/>
      <c r="H761" s="851">
        <v>11.5</v>
      </c>
      <c r="I761" s="851">
        <v>16.5</v>
      </c>
      <c r="J761" s="852">
        <v>250</v>
      </c>
      <c r="K761" s="853" t="s">
        <v>24</v>
      </c>
      <c r="L761" s="854">
        <v>12</v>
      </c>
      <c r="M761" s="855">
        <v>8000</v>
      </c>
      <c r="N761" s="856">
        <v>0.25</v>
      </c>
      <c r="O761" s="857">
        <v>1.1499999999999999</v>
      </c>
      <c r="P761" s="854">
        <v>15</v>
      </c>
      <c r="Q761" s="839">
        <v>0.02</v>
      </c>
      <c r="R761" s="826">
        <v>126.65</v>
      </c>
      <c r="S761" s="858">
        <v>90</v>
      </c>
      <c r="T761" s="859">
        <v>2140</v>
      </c>
      <c r="U761" s="841">
        <v>5.0012500000000006</v>
      </c>
      <c r="V761" s="851">
        <v>3.5937499999999996</v>
      </c>
      <c r="W761" s="851"/>
      <c r="X761" s="841">
        <v>0.56000000000000005</v>
      </c>
      <c r="Y761" s="860">
        <v>3.5937499999999996</v>
      </c>
      <c r="Z761" s="861">
        <v>13.369125000000002</v>
      </c>
      <c r="AA761" s="1019"/>
    </row>
    <row r="762" spans="1:27" ht="15">
      <c r="A762" s="863">
        <v>12024</v>
      </c>
      <c r="B762" s="864"/>
      <c r="C762" s="864" t="s">
        <v>703</v>
      </c>
      <c r="D762" s="908" t="s">
        <v>24</v>
      </c>
      <c r="E762" s="834">
        <v>28000</v>
      </c>
      <c r="F762" s="925">
        <v>22</v>
      </c>
      <c r="G762" s="933"/>
      <c r="H762" s="836">
        <v>19</v>
      </c>
      <c r="I762" s="836">
        <v>27</v>
      </c>
      <c r="J762" s="837">
        <v>175</v>
      </c>
      <c r="K762" s="782" t="s">
        <v>24</v>
      </c>
      <c r="L762" s="868">
        <v>12</v>
      </c>
      <c r="M762" s="869">
        <v>5000</v>
      </c>
      <c r="N762" s="809">
        <v>0.25</v>
      </c>
      <c r="O762" s="870">
        <v>1.1499999999999999</v>
      </c>
      <c r="P762" s="868">
        <v>14</v>
      </c>
      <c r="Q762" s="839">
        <v>0.02</v>
      </c>
      <c r="R762" s="826">
        <v>618.35</v>
      </c>
      <c r="S762" s="811">
        <v>84</v>
      </c>
      <c r="T762" s="840">
        <v>2380</v>
      </c>
      <c r="U762" s="841">
        <v>3.5597500000000002</v>
      </c>
      <c r="V762" s="836">
        <v>6.4399999999999995</v>
      </c>
      <c r="W762" s="836"/>
      <c r="X762" s="841">
        <v>0.56000000000000005</v>
      </c>
      <c r="Y762" s="842">
        <v>6.4399999999999995</v>
      </c>
      <c r="Z762" s="871">
        <v>22.044</v>
      </c>
      <c r="AA762" s="1013"/>
    </row>
    <row r="763" spans="1:27" ht="30">
      <c r="A763" s="845">
        <v>12025</v>
      </c>
      <c r="B763" s="846"/>
      <c r="C763" s="846" t="s">
        <v>704</v>
      </c>
      <c r="D763" s="902" t="s">
        <v>24</v>
      </c>
      <c r="E763" s="848">
        <v>3200</v>
      </c>
      <c r="F763" s="926">
        <v>2.8</v>
      </c>
      <c r="G763" s="930"/>
      <c r="H763" s="851">
        <v>2.5</v>
      </c>
      <c r="I763" s="851">
        <v>3.5</v>
      </c>
      <c r="J763" s="852">
        <v>175</v>
      </c>
      <c r="K763" s="853" t="s">
        <v>24</v>
      </c>
      <c r="L763" s="854">
        <v>12</v>
      </c>
      <c r="M763" s="855">
        <v>3000</v>
      </c>
      <c r="N763" s="856">
        <v>0.1</v>
      </c>
      <c r="O763" s="857">
        <v>0.8</v>
      </c>
      <c r="P763" s="854">
        <v>1</v>
      </c>
      <c r="Q763" s="839">
        <v>0.02</v>
      </c>
      <c r="R763" s="826">
        <v>1199.8333333333335</v>
      </c>
      <c r="S763" s="858">
        <v>6</v>
      </c>
      <c r="T763" s="859">
        <v>303.60000000000002</v>
      </c>
      <c r="U763" s="1005">
        <v>2.6276666666666668</v>
      </c>
      <c r="V763" s="851">
        <v>0.85333333333333339</v>
      </c>
      <c r="W763" s="851"/>
      <c r="X763" s="1005">
        <v>0.56000000000000005</v>
      </c>
      <c r="Y763" s="860">
        <v>0.85333333333333339</v>
      </c>
      <c r="Z763" s="861">
        <v>2.8470095238095241</v>
      </c>
      <c r="AA763" s="1019"/>
    </row>
    <row r="764" spans="1:27" ht="45">
      <c r="A764" s="863">
        <v>12026</v>
      </c>
      <c r="B764" s="864"/>
      <c r="C764" s="864" t="s">
        <v>705</v>
      </c>
      <c r="D764" s="908" t="s">
        <v>24</v>
      </c>
      <c r="E764" s="834">
        <v>4000</v>
      </c>
      <c r="F764" s="925">
        <v>3.4</v>
      </c>
      <c r="G764" s="933"/>
      <c r="H764" s="836">
        <v>2.9</v>
      </c>
      <c r="I764" s="836">
        <v>4.2</v>
      </c>
      <c r="J764" s="837">
        <v>175</v>
      </c>
      <c r="K764" s="782" t="s">
        <v>24</v>
      </c>
      <c r="L764" s="868">
        <v>12</v>
      </c>
      <c r="M764" s="869">
        <v>3000</v>
      </c>
      <c r="N764" s="809">
        <v>0.1</v>
      </c>
      <c r="O764" s="870">
        <v>0.7</v>
      </c>
      <c r="P764" s="868">
        <v>1</v>
      </c>
      <c r="Q764" s="961">
        <v>0.01</v>
      </c>
      <c r="R764" s="826">
        <v>262.98</v>
      </c>
      <c r="S764" s="811">
        <v>6</v>
      </c>
      <c r="T764" s="840">
        <v>378</v>
      </c>
      <c r="U764" s="1005">
        <v>3.5183076923076921</v>
      </c>
      <c r="V764" s="836">
        <v>0.93333333333333324</v>
      </c>
      <c r="W764" s="836"/>
      <c r="X764" s="1005">
        <v>0.28000000000000003</v>
      </c>
      <c r="Y764" s="842">
        <v>0.93333333333333324</v>
      </c>
      <c r="Z764" s="871">
        <v>3.4026666666666667</v>
      </c>
      <c r="AA764" s="1013"/>
    </row>
    <row r="765" spans="1:27" ht="30">
      <c r="A765" s="845">
        <v>12030</v>
      </c>
      <c r="B765" s="846"/>
      <c r="C765" s="846" t="s">
        <v>706</v>
      </c>
      <c r="D765" s="847"/>
      <c r="E765" s="848">
        <v>4000</v>
      </c>
      <c r="F765" s="926">
        <v>9</v>
      </c>
      <c r="G765" s="1270"/>
      <c r="H765" s="851">
        <v>7.7</v>
      </c>
      <c r="I765" s="851">
        <v>11.2</v>
      </c>
      <c r="J765" s="852">
        <v>75</v>
      </c>
      <c r="K765" s="853"/>
      <c r="L765" s="854">
        <v>12</v>
      </c>
      <c r="M765" s="855">
        <v>5000</v>
      </c>
      <c r="N765" s="856">
        <v>0.25</v>
      </c>
      <c r="O765" s="857">
        <v>2.75</v>
      </c>
      <c r="P765" s="854">
        <v>20</v>
      </c>
      <c r="Q765" s="961">
        <v>1E-3</v>
      </c>
      <c r="R765" s="826">
        <v>238.96</v>
      </c>
      <c r="S765" s="1271">
        <v>120</v>
      </c>
      <c r="T765" s="859">
        <v>448</v>
      </c>
      <c r="U765" s="1272">
        <v>6.294000000000001E-2</v>
      </c>
      <c r="V765" s="892">
        <v>2.2000000000000002</v>
      </c>
      <c r="W765" s="892"/>
      <c r="X765" s="1272">
        <v>2.8000000000000001E-2</v>
      </c>
      <c r="Y765" s="860">
        <v>2.2000000000000002</v>
      </c>
      <c r="Z765" s="1273">
        <v>8.9906666666666677</v>
      </c>
      <c r="AA765" s="1274"/>
    </row>
    <row r="766" spans="1:27" ht="45">
      <c r="A766" s="863">
        <v>12031</v>
      </c>
      <c r="B766" s="864"/>
      <c r="C766" s="864" t="s">
        <v>707</v>
      </c>
      <c r="D766" s="908" t="s">
        <v>24</v>
      </c>
      <c r="E766" s="834">
        <v>4800</v>
      </c>
      <c r="F766" s="925">
        <v>10</v>
      </c>
      <c r="G766" s="933"/>
      <c r="H766" s="836">
        <v>8.5</v>
      </c>
      <c r="I766" s="836">
        <v>12.9</v>
      </c>
      <c r="J766" s="837">
        <v>50</v>
      </c>
      <c r="K766" s="782" t="s">
        <v>24</v>
      </c>
      <c r="L766" s="868">
        <v>15</v>
      </c>
      <c r="M766" s="869">
        <v>4000</v>
      </c>
      <c r="N766" s="809">
        <v>0.25</v>
      </c>
      <c r="O766" s="870">
        <v>1.45</v>
      </c>
      <c r="P766" s="868">
        <v>7</v>
      </c>
      <c r="Q766" s="839">
        <v>0.1</v>
      </c>
      <c r="R766" s="826">
        <v>130.5</v>
      </c>
      <c r="S766" s="811">
        <v>42</v>
      </c>
      <c r="T766" s="840">
        <v>375.6</v>
      </c>
      <c r="U766" s="841">
        <v>6.74</v>
      </c>
      <c r="V766" s="836">
        <v>1.74</v>
      </c>
      <c r="W766" s="836"/>
      <c r="X766" s="841">
        <v>2.8000000000000003</v>
      </c>
      <c r="Y766" s="842">
        <v>1.74</v>
      </c>
      <c r="Z766" s="871">
        <v>10.177200000000001</v>
      </c>
      <c r="AA766" s="1013"/>
    </row>
    <row r="767" spans="1:27" ht="30">
      <c r="A767" s="845">
        <v>12032</v>
      </c>
      <c r="B767" s="846"/>
      <c r="C767" s="846" t="s">
        <v>708</v>
      </c>
      <c r="D767" s="902" t="s">
        <v>24</v>
      </c>
      <c r="E767" s="848">
        <v>55000</v>
      </c>
      <c r="F767" s="926">
        <v>30</v>
      </c>
      <c r="G767" s="930"/>
      <c r="H767" s="851">
        <v>26</v>
      </c>
      <c r="I767" s="851">
        <v>38</v>
      </c>
      <c r="J767" s="852">
        <v>200</v>
      </c>
      <c r="K767" s="853" t="s">
        <v>24</v>
      </c>
      <c r="L767" s="854">
        <v>15</v>
      </c>
      <c r="M767" s="855">
        <v>6000</v>
      </c>
      <c r="N767" s="856">
        <v>0.25</v>
      </c>
      <c r="O767" s="857">
        <v>0.7</v>
      </c>
      <c r="P767" s="854">
        <v>67</v>
      </c>
      <c r="Q767" s="839">
        <v>0.02</v>
      </c>
      <c r="R767" s="826">
        <v>1026.5999999999999</v>
      </c>
      <c r="S767" s="858">
        <v>402</v>
      </c>
      <c r="T767" s="859">
        <v>4224.5</v>
      </c>
      <c r="U767" s="1275">
        <v>4.6487999999999996</v>
      </c>
      <c r="V767" s="851">
        <v>6.4166666666666661</v>
      </c>
      <c r="W767" s="851"/>
      <c r="X767" s="1275">
        <v>0.56000000000000005</v>
      </c>
      <c r="Y767" s="860">
        <v>6.4166666666666661</v>
      </c>
      <c r="Z767" s="861">
        <v>30.293083333333335</v>
      </c>
      <c r="AA767" s="1019"/>
    </row>
    <row r="768" spans="1:27" ht="15">
      <c r="A768" s="804"/>
      <c r="B768" s="805"/>
      <c r="C768" s="804"/>
      <c r="D768" s="908"/>
      <c r="E768" s="834"/>
      <c r="F768" s="835"/>
      <c r="G768" s="933"/>
      <c r="H768" s="836"/>
      <c r="I768" s="836"/>
      <c r="J768" s="837"/>
      <c r="K768" s="807"/>
      <c r="L768" s="804"/>
      <c r="M768" s="869"/>
      <c r="N768" s="809" t="s">
        <v>81</v>
      </c>
      <c r="O768" s="870" t="s">
        <v>81</v>
      </c>
      <c r="P768" s="807"/>
      <c r="Q768" s="961">
        <v>5.0000000000000001E-3</v>
      </c>
      <c r="R768" s="826">
        <v>663.05</v>
      </c>
      <c r="S768" s="811"/>
      <c r="T768" s="840" t="s">
        <v>81</v>
      </c>
      <c r="U768" s="1275">
        <v>1.5856999999999999</v>
      </c>
      <c r="V768" s="836"/>
      <c r="W768" s="836"/>
      <c r="X768" s="1275">
        <v>0.14000000000000001</v>
      </c>
      <c r="Y768" s="842" t="s">
        <v>81</v>
      </c>
      <c r="Z768" s="871"/>
      <c r="AA768" s="1013"/>
    </row>
    <row r="769" spans="1:27" ht="15">
      <c r="A769" s="814">
        <v>12040</v>
      </c>
      <c r="B769" s="815"/>
      <c r="C769" s="816" t="s">
        <v>709</v>
      </c>
      <c r="D769" s="817"/>
      <c r="E769" s="818"/>
      <c r="F769" s="819"/>
      <c r="G769" s="820"/>
      <c r="H769" s="821"/>
      <c r="I769" s="821"/>
      <c r="J769" s="822"/>
      <c r="K769" s="822"/>
      <c r="L769" s="817"/>
      <c r="M769" s="822"/>
      <c r="N769" s="823" t="s">
        <v>81</v>
      </c>
      <c r="O769" s="874" t="s">
        <v>81</v>
      </c>
      <c r="P769" s="817"/>
      <c r="Q769" s="961">
        <v>5.0000000000000001E-3</v>
      </c>
      <c r="R769" s="826">
        <v>208.8</v>
      </c>
      <c r="S769" s="827"/>
      <c r="T769" s="828" t="s">
        <v>81</v>
      </c>
      <c r="U769" s="1275">
        <v>1.2080000000000002</v>
      </c>
      <c r="V769" s="821"/>
      <c r="W769" s="821"/>
      <c r="X769" s="1275">
        <v>0.14000000000000001</v>
      </c>
      <c r="Y769" s="875" t="s">
        <v>81</v>
      </c>
      <c r="Z769" s="831"/>
      <c r="AA769" s="832"/>
    </row>
    <row r="770" spans="1:27" ht="15">
      <c r="A770" s="804"/>
      <c r="B770" s="805"/>
      <c r="C770" s="804"/>
      <c r="D770" s="865"/>
      <c r="E770" s="834"/>
      <c r="F770" s="835"/>
      <c r="G770" s="807"/>
      <c r="H770" s="836"/>
      <c r="I770" s="836"/>
      <c r="J770" s="837"/>
      <c r="K770" s="807"/>
      <c r="L770" s="804"/>
      <c r="M770" s="837"/>
      <c r="N770" s="809" t="s">
        <v>81</v>
      </c>
      <c r="O770" s="870" t="s">
        <v>81</v>
      </c>
      <c r="P770" s="807"/>
      <c r="Q770" s="961"/>
      <c r="R770" s="826" t="s">
        <v>81</v>
      </c>
      <c r="S770" s="811"/>
      <c r="T770" s="840" t="s">
        <v>81</v>
      </c>
      <c r="U770" s="1275"/>
      <c r="V770" s="836"/>
      <c r="W770" s="836"/>
      <c r="X770" s="1275"/>
      <c r="Y770" s="842" t="s">
        <v>81</v>
      </c>
      <c r="Z770" s="871"/>
      <c r="AA770" s="922"/>
    </row>
    <row r="771" spans="1:27" ht="45">
      <c r="A771" s="845">
        <v>12041</v>
      </c>
      <c r="B771" s="846"/>
      <c r="C771" s="846" t="s">
        <v>710</v>
      </c>
      <c r="D771" s="902" t="s">
        <v>24</v>
      </c>
      <c r="E771" s="848">
        <v>20000</v>
      </c>
      <c r="F771" s="926">
        <v>27</v>
      </c>
      <c r="G771" s="930"/>
      <c r="H771" s="851">
        <v>23</v>
      </c>
      <c r="I771" s="851">
        <v>32</v>
      </c>
      <c r="J771" s="852">
        <v>120</v>
      </c>
      <c r="K771" s="853" t="s">
        <v>24</v>
      </c>
      <c r="L771" s="854">
        <v>12</v>
      </c>
      <c r="M771" s="855">
        <v>3000</v>
      </c>
      <c r="N771" s="856">
        <v>0.25</v>
      </c>
      <c r="O771" s="857">
        <v>1.4</v>
      </c>
      <c r="P771" s="854">
        <v>24</v>
      </c>
      <c r="Q771" s="839"/>
      <c r="R771" s="826" t="s">
        <v>81</v>
      </c>
      <c r="S771" s="858">
        <v>144</v>
      </c>
      <c r="T771" s="859">
        <v>1784</v>
      </c>
      <c r="U771" s="919"/>
      <c r="V771" s="851">
        <v>9.3333333333333339</v>
      </c>
      <c r="W771" s="851"/>
      <c r="X771" s="841"/>
      <c r="Y771" s="860">
        <v>9.3333333333333339</v>
      </c>
      <c r="Z771" s="861">
        <v>26.620000000000005</v>
      </c>
      <c r="AA771" s="1019"/>
    </row>
    <row r="772" spans="1:27" ht="60">
      <c r="A772" s="863">
        <v>12042</v>
      </c>
      <c r="B772" s="864"/>
      <c r="C772" s="864" t="s">
        <v>711</v>
      </c>
      <c r="D772" s="908" t="s">
        <v>24</v>
      </c>
      <c r="E772" s="834">
        <v>28000</v>
      </c>
      <c r="F772" s="925">
        <v>36</v>
      </c>
      <c r="G772" s="933"/>
      <c r="H772" s="836">
        <v>31</v>
      </c>
      <c r="I772" s="836">
        <v>43</v>
      </c>
      <c r="J772" s="837">
        <v>120</v>
      </c>
      <c r="K772" s="782" t="s">
        <v>24</v>
      </c>
      <c r="L772" s="868">
        <v>12</v>
      </c>
      <c r="M772" s="869">
        <v>3000</v>
      </c>
      <c r="N772" s="809">
        <v>0.25</v>
      </c>
      <c r="O772" s="870">
        <v>1.3</v>
      </c>
      <c r="P772" s="868">
        <v>24</v>
      </c>
      <c r="Q772" s="839"/>
      <c r="R772" s="826" t="s">
        <v>81</v>
      </c>
      <c r="S772" s="811">
        <v>144</v>
      </c>
      <c r="T772" s="840">
        <v>2440</v>
      </c>
      <c r="U772" s="919"/>
      <c r="V772" s="836">
        <v>12.133333333333335</v>
      </c>
      <c r="W772" s="836"/>
      <c r="X772" s="841"/>
      <c r="Y772" s="842">
        <v>12.133333333333335</v>
      </c>
      <c r="Z772" s="871">
        <v>35.713333333333338</v>
      </c>
      <c r="AA772" s="1013"/>
    </row>
    <row r="773" spans="1:27" ht="90">
      <c r="A773" s="845">
        <v>12043</v>
      </c>
      <c r="B773" s="846"/>
      <c r="C773" s="846" t="s">
        <v>712</v>
      </c>
      <c r="D773" s="1054" t="s">
        <v>24</v>
      </c>
      <c r="E773" s="848">
        <v>64000</v>
      </c>
      <c r="F773" s="926">
        <v>53</v>
      </c>
      <c r="G773" s="930"/>
      <c r="H773" s="851">
        <v>46</v>
      </c>
      <c r="I773" s="851">
        <v>65</v>
      </c>
      <c r="J773" s="852">
        <v>175</v>
      </c>
      <c r="K773" s="853" t="s">
        <v>24</v>
      </c>
      <c r="L773" s="854">
        <v>12</v>
      </c>
      <c r="M773" s="855">
        <v>4000</v>
      </c>
      <c r="N773" s="856">
        <v>0.25</v>
      </c>
      <c r="O773" s="857">
        <v>1.05</v>
      </c>
      <c r="P773" s="854">
        <v>49</v>
      </c>
      <c r="Q773" s="825"/>
      <c r="R773" s="826" t="s">
        <v>81</v>
      </c>
      <c r="S773" s="858">
        <v>294</v>
      </c>
      <c r="T773" s="859">
        <v>5542</v>
      </c>
      <c r="U773" s="829"/>
      <c r="V773" s="851">
        <v>16.8</v>
      </c>
      <c r="W773" s="851"/>
      <c r="X773" s="829"/>
      <c r="Y773" s="860">
        <v>16.8</v>
      </c>
      <c r="Z773" s="861">
        <v>53.315428571428576</v>
      </c>
      <c r="AA773" s="1019"/>
    </row>
    <row r="774" spans="1:27" ht="15">
      <c r="A774" s="863"/>
      <c r="B774" s="864"/>
      <c r="C774" s="863"/>
      <c r="D774" s="1051"/>
      <c r="E774" s="834"/>
      <c r="F774" s="835"/>
      <c r="G774" s="933"/>
      <c r="H774" s="836"/>
      <c r="I774" s="836"/>
      <c r="J774" s="837"/>
      <c r="K774" s="782"/>
      <c r="L774" s="868"/>
      <c r="M774" s="869"/>
      <c r="N774" s="809" t="s">
        <v>81</v>
      </c>
      <c r="O774" s="870" t="s">
        <v>81</v>
      </c>
      <c r="P774" s="868"/>
      <c r="Q774" s="928"/>
      <c r="R774" s="826" t="s">
        <v>81</v>
      </c>
      <c r="S774" s="811"/>
      <c r="T774" s="840" t="s">
        <v>81</v>
      </c>
      <c r="U774" s="928"/>
      <c r="V774" s="836"/>
      <c r="W774" s="836"/>
      <c r="X774" s="928"/>
      <c r="Y774" s="842" t="s">
        <v>81</v>
      </c>
      <c r="Z774" s="871"/>
      <c r="AA774" s="1116"/>
    </row>
    <row r="775" spans="1:27" ht="28.5">
      <c r="A775" s="814">
        <v>12050</v>
      </c>
      <c r="B775" s="815"/>
      <c r="C775" s="816" t="s">
        <v>713</v>
      </c>
      <c r="D775" s="822"/>
      <c r="E775" s="818"/>
      <c r="F775" s="819"/>
      <c r="G775" s="820"/>
      <c r="H775" s="821"/>
      <c r="I775" s="821"/>
      <c r="J775" s="822"/>
      <c r="K775" s="822"/>
      <c r="L775" s="817"/>
      <c r="M775" s="822"/>
      <c r="N775" s="823" t="s">
        <v>81</v>
      </c>
      <c r="O775" s="874" t="s">
        <v>81</v>
      </c>
      <c r="P775" s="817"/>
      <c r="Q775" s="839">
        <v>0.1</v>
      </c>
      <c r="R775" s="826">
        <v>223.5</v>
      </c>
      <c r="S775" s="827"/>
      <c r="T775" s="828" t="s">
        <v>81</v>
      </c>
      <c r="U775" s="841">
        <v>5.57</v>
      </c>
      <c r="V775" s="821"/>
      <c r="W775" s="821"/>
      <c r="X775" s="841">
        <v>2.8000000000000003</v>
      </c>
      <c r="Y775" s="875" t="s">
        <v>81</v>
      </c>
      <c r="Z775" s="831"/>
      <c r="AA775" s="832"/>
    </row>
    <row r="776" spans="1:27" ht="15">
      <c r="A776" s="804"/>
      <c r="B776" s="805"/>
      <c r="C776" s="1036"/>
      <c r="D776" s="808"/>
      <c r="E776" s="834"/>
      <c r="F776" s="804"/>
      <c r="G776" s="807"/>
      <c r="H776" s="807"/>
      <c r="I776" s="807"/>
      <c r="J776" s="808"/>
      <c r="K776" s="807"/>
      <c r="L776" s="804"/>
      <c r="M776" s="808"/>
      <c r="N776" s="809" t="s">
        <v>81</v>
      </c>
      <c r="O776" s="870" t="s">
        <v>81</v>
      </c>
      <c r="P776" s="807"/>
      <c r="Q776" s="839">
        <v>0.1</v>
      </c>
      <c r="R776" s="826">
        <v>238.4</v>
      </c>
      <c r="S776" s="811"/>
      <c r="T776" s="840" t="s">
        <v>81</v>
      </c>
      <c r="U776" s="841">
        <v>6.1559999999999988</v>
      </c>
      <c r="V776" s="804"/>
      <c r="W776" s="804"/>
      <c r="X776" s="841">
        <v>2.8000000000000003</v>
      </c>
      <c r="Y776" s="842" t="s">
        <v>81</v>
      </c>
      <c r="Z776" s="922"/>
      <c r="AA776" s="922"/>
    </row>
    <row r="777" spans="1:27" ht="30">
      <c r="A777" s="845">
        <v>12051</v>
      </c>
      <c r="B777" s="846"/>
      <c r="C777" s="846" t="s">
        <v>714</v>
      </c>
      <c r="D777" s="1054"/>
      <c r="E777" s="848">
        <v>35000</v>
      </c>
      <c r="F777" s="926">
        <v>52</v>
      </c>
      <c r="G777" s="971"/>
      <c r="H777" s="851">
        <v>44</v>
      </c>
      <c r="I777" s="851">
        <v>66</v>
      </c>
      <c r="J777" s="852">
        <v>80</v>
      </c>
      <c r="K777" s="853" t="s">
        <v>24</v>
      </c>
      <c r="L777" s="854">
        <v>12</v>
      </c>
      <c r="M777" s="855">
        <v>4000</v>
      </c>
      <c r="N777" s="856">
        <v>0.25</v>
      </c>
      <c r="O777" s="857">
        <v>1.1499999999999999</v>
      </c>
      <c r="P777" s="854">
        <v>20</v>
      </c>
      <c r="Q777" s="839">
        <v>0.05</v>
      </c>
      <c r="R777" s="826">
        <v>287.10000000000002</v>
      </c>
      <c r="S777" s="858">
        <v>120</v>
      </c>
      <c r="T777" s="859">
        <v>2990</v>
      </c>
      <c r="U777" s="841">
        <v>6.9940000000000007</v>
      </c>
      <c r="V777" s="851">
        <v>10.0625</v>
      </c>
      <c r="W777" s="851"/>
      <c r="X777" s="841">
        <v>1.4000000000000001</v>
      </c>
      <c r="Y777" s="860">
        <v>10.0625</v>
      </c>
      <c r="Z777" s="861">
        <v>52.181250000000006</v>
      </c>
      <c r="AA777" s="894"/>
    </row>
    <row r="778" spans="1:27" ht="15">
      <c r="A778" s="863">
        <v>12053</v>
      </c>
      <c r="B778" s="864"/>
      <c r="C778" s="864" t="s">
        <v>715</v>
      </c>
      <c r="D778" s="1051" t="s">
        <v>24</v>
      </c>
      <c r="E778" s="834">
        <v>39000</v>
      </c>
      <c r="F778" s="925">
        <v>48</v>
      </c>
      <c r="G778" s="933"/>
      <c r="H778" s="836">
        <v>41</v>
      </c>
      <c r="I778" s="836">
        <v>61</v>
      </c>
      <c r="J778" s="837">
        <v>100</v>
      </c>
      <c r="K778" s="782" t="s">
        <v>24</v>
      </c>
      <c r="L778" s="868">
        <v>12</v>
      </c>
      <c r="M778" s="869">
        <v>4000</v>
      </c>
      <c r="N778" s="809">
        <v>0.25</v>
      </c>
      <c r="O778" s="870">
        <v>1.1000000000000001</v>
      </c>
      <c r="P778" s="868">
        <v>21</v>
      </c>
      <c r="Q778" s="839">
        <v>0.1</v>
      </c>
      <c r="R778" s="826">
        <v>704.7</v>
      </c>
      <c r="S778" s="811">
        <v>126</v>
      </c>
      <c r="T778" s="840">
        <v>3324</v>
      </c>
      <c r="U778" s="841">
        <v>10.498750000000001</v>
      </c>
      <c r="V778" s="836">
        <v>10.725000000000001</v>
      </c>
      <c r="W778" s="836"/>
      <c r="X778" s="841">
        <v>2.8000000000000003</v>
      </c>
      <c r="Y778" s="842">
        <v>10.725000000000001</v>
      </c>
      <c r="Z778" s="871">
        <v>48.361500000000007</v>
      </c>
      <c r="AA778" s="1013"/>
    </row>
    <row r="779" spans="1:27" ht="60">
      <c r="A779" s="845">
        <v>12055</v>
      </c>
      <c r="B779" s="846"/>
      <c r="C779" s="846" t="s">
        <v>716</v>
      </c>
      <c r="D779" s="1054" t="s">
        <v>24</v>
      </c>
      <c r="E779" s="848">
        <v>5100</v>
      </c>
      <c r="F779" s="926">
        <v>7.3</v>
      </c>
      <c r="G779" s="930"/>
      <c r="H779" s="851">
        <v>6.7</v>
      </c>
      <c r="I779" s="851">
        <v>8.3000000000000007</v>
      </c>
      <c r="J779" s="852">
        <v>175</v>
      </c>
      <c r="K779" s="853" t="s">
        <v>24</v>
      </c>
      <c r="L779" s="854">
        <v>12</v>
      </c>
      <c r="M779" s="855">
        <v>4000</v>
      </c>
      <c r="N779" s="856">
        <v>0.25</v>
      </c>
      <c r="O779" s="857">
        <v>2.95</v>
      </c>
      <c r="P779" s="854">
        <v>14</v>
      </c>
      <c r="Q779" s="839">
        <v>0.1</v>
      </c>
      <c r="R779" s="826">
        <v>339.3</v>
      </c>
      <c r="S779" s="858">
        <v>84</v>
      </c>
      <c r="T779" s="859">
        <v>502.2</v>
      </c>
      <c r="U779" s="841">
        <v>4.3387500000000001</v>
      </c>
      <c r="V779" s="851">
        <v>3.76125</v>
      </c>
      <c r="W779" s="851"/>
      <c r="X779" s="841">
        <v>2.8000000000000003</v>
      </c>
      <c r="Y779" s="860">
        <v>3.76125</v>
      </c>
      <c r="Z779" s="861">
        <v>7.294060714285715</v>
      </c>
      <c r="AA779" s="1019"/>
    </row>
    <row r="780" spans="1:27" ht="15">
      <c r="A780" s="804"/>
      <c r="B780" s="805"/>
      <c r="C780" s="804"/>
      <c r="D780" s="808"/>
      <c r="E780" s="834"/>
      <c r="F780" s="804"/>
      <c r="G780" s="807"/>
      <c r="H780" s="807"/>
      <c r="I780" s="807"/>
      <c r="J780" s="808"/>
      <c r="K780" s="807"/>
      <c r="L780" s="804"/>
      <c r="M780" s="808"/>
      <c r="N780" s="809" t="s">
        <v>81</v>
      </c>
      <c r="O780" s="870" t="s">
        <v>81</v>
      </c>
      <c r="P780" s="807"/>
      <c r="Q780" s="839">
        <v>0.05</v>
      </c>
      <c r="R780" s="826">
        <v>1261.5</v>
      </c>
      <c r="S780" s="804"/>
      <c r="T780" s="840" t="s">
        <v>81</v>
      </c>
      <c r="U780" s="841">
        <v>18.40625</v>
      </c>
      <c r="V780" s="804"/>
      <c r="W780" s="804"/>
      <c r="X780" s="841">
        <v>1.4000000000000001</v>
      </c>
      <c r="Y780" s="842" t="s">
        <v>81</v>
      </c>
      <c r="Z780" s="838"/>
      <c r="AA780" s="838"/>
    </row>
    <row r="781" spans="1:27" ht="28.5">
      <c r="A781" s="814">
        <v>12070</v>
      </c>
      <c r="B781" s="815"/>
      <c r="C781" s="816" t="s">
        <v>717</v>
      </c>
      <c r="D781" s="822"/>
      <c r="E781" s="818"/>
      <c r="F781" s="819"/>
      <c r="G781" s="820"/>
      <c r="H781" s="821"/>
      <c r="I781" s="821"/>
      <c r="J781" s="822"/>
      <c r="K781" s="822"/>
      <c r="L781" s="817"/>
      <c r="M781" s="822"/>
      <c r="N781" s="823" t="s">
        <v>81</v>
      </c>
      <c r="O781" s="874" t="s">
        <v>81</v>
      </c>
      <c r="P781" s="817"/>
      <c r="Q781" s="839">
        <v>0.05</v>
      </c>
      <c r="R781" s="826">
        <v>1609.5</v>
      </c>
      <c r="S781" s="827"/>
      <c r="T781" s="828" t="s">
        <v>81</v>
      </c>
      <c r="U781" s="841">
        <v>22.856249999999999</v>
      </c>
      <c r="V781" s="821"/>
      <c r="W781" s="821"/>
      <c r="X781" s="841">
        <v>1.4000000000000001</v>
      </c>
      <c r="Y781" s="875" t="s">
        <v>81</v>
      </c>
      <c r="Z781" s="831"/>
      <c r="AA781" s="832"/>
    </row>
    <row r="782" spans="1:27" ht="15">
      <c r="A782" s="804"/>
      <c r="B782" s="805"/>
      <c r="C782" s="804"/>
      <c r="D782" s="808"/>
      <c r="E782" s="834"/>
      <c r="F782" s="804"/>
      <c r="G782" s="807"/>
      <c r="H782" s="807"/>
      <c r="I782" s="807"/>
      <c r="J782" s="808"/>
      <c r="K782" s="807"/>
      <c r="L782" s="804"/>
      <c r="M782" s="808"/>
      <c r="N782" s="809" t="s">
        <v>81</v>
      </c>
      <c r="O782" s="870" t="s">
        <v>81</v>
      </c>
      <c r="P782" s="807"/>
      <c r="Q782" s="839">
        <v>0.02</v>
      </c>
      <c r="R782" s="826">
        <v>399.34000000000003</v>
      </c>
      <c r="S782" s="804"/>
      <c r="T782" s="840" t="s">
        <v>81</v>
      </c>
      <c r="U782" s="1091">
        <v>1.1938500000000001</v>
      </c>
      <c r="V782" s="804"/>
      <c r="W782" s="804"/>
      <c r="X782" s="1091">
        <v>0.56000000000000005</v>
      </c>
      <c r="Y782" s="842" t="s">
        <v>81</v>
      </c>
      <c r="Z782" s="838"/>
      <c r="AA782" s="838"/>
    </row>
    <row r="783" spans="1:27" ht="45">
      <c r="A783" s="886">
        <v>12073</v>
      </c>
      <c r="B783" s="846"/>
      <c r="C783" s="846" t="s">
        <v>1136</v>
      </c>
      <c r="D783" s="1276">
        <v>25</v>
      </c>
      <c r="E783" s="848">
        <v>30000</v>
      </c>
      <c r="F783" s="926">
        <v>33</v>
      </c>
      <c r="G783" s="930"/>
      <c r="H783" s="851">
        <v>30</v>
      </c>
      <c r="I783" s="851">
        <v>38</v>
      </c>
      <c r="J783" s="852">
        <v>250</v>
      </c>
      <c r="K783" s="853">
        <v>75</v>
      </c>
      <c r="L783" s="854">
        <v>12</v>
      </c>
      <c r="M783" s="855">
        <v>4000</v>
      </c>
      <c r="N783" s="856">
        <v>0.1</v>
      </c>
      <c r="O783" s="857">
        <v>1.1499999999999999</v>
      </c>
      <c r="P783" s="854">
        <v>78</v>
      </c>
      <c r="Q783" s="839">
        <v>6.7000000000000004E-2</v>
      </c>
      <c r="R783" s="826">
        <v>1607.8818000000001</v>
      </c>
      <c r="S783" s="858">
        <v>468</v>
      </c>
      <c r="T783" s="859">
        <v>3258</v>
      </c>
      <c r="U783" s="841">
        <v>14.757038333333334</v>
      </c>
      <c r="V783" s="851">
        <v>8.625</v>
      </c>
      <c r="W783" s="851">
        <v>8.2687500000000007</v>
      </c>
      <c r="X783" s="841">
        <v>1.8760000000000001</v>
      </c>
      <c r="Y783" s="860">
        <v>16.893750000000001</v>
      </c>
      <c r="Z783" s="861">
        <v>32.918325000000003</v>
      </c>
      <c r="AA783" s="1019"/>
    </row>
    <row r="784" spans="1:27" ht="45">
      <c r="A784" s="863">
        <v>12074</v>
      </c>
      <c r="B784" s="864"/>
      <c r="C784" s="864" t="s">
        <v>1137</v>
      </c>
      <c r="D784" s="1056">
        <v>25</v>
      </c>
      <c r="E784" s="834">
        <v>41000</v>
      </c>
      <c r="F784" s="925">
        <v>40</v>
      </c>
      <c r="G784" s="933"/>
      <c r="H784" s="836">
        <v>37</v>
      </c>
      <c r="I784" s="836">
        <v>47</v>
      </c>
      <c r="J784" s="837">
        <v>250</v>
      </c>
      <c r="K784" s="782">
        <v>75</v>
      </c>
      <c r="L784" s="868">
        <v>12</v>
      </c>
      <c r="M784" s="869">
        <v>4000</v>
      </c>
      <c r="N784" s="809">
        <v>0.1</v>
      </c>
      <c r="O784" s="870">
        <v>1.1000000000000001</v>
      </c>
      <c r="P784" s="868">
        <v>78</v>
      </c>
      <c r="Q784" s="839">
        <v>0.02</v>
      </c>
      <c r="R784" s="826">
        <v>452.4</v>
      </c>
      <c r="S784" s="811">
        <v>468</v>
      </c>
      <c r="T784" s="840">
        <v>4281</v>
      </c>
      <c r="U784" s="841">
        <v>4.4983333333333331</v>
      </c>
      <c r="V784" s="836">
        <v>11.275</v>
      </c>
      <c r="W784" s="836">
        <v>8.2687500000000007</v>
      </c>
      <c r="X784" s="841">
        <v>0.56000000000000005</v>
      </c>
      <c r="Y784" s="842">
        <v>19.543750000000003</v>
      </c>
      <c r="Z784" s="871">
        <v>40.334524999999999</v>
      </c>
      <c r="AA784" s="1013"/>
    </row>
    <row r="785" spans="1:27" ht="75">
      <c r="A785" s="886">
        <v>12075</v>
      </c>
      <c r="B785" s="976"/>
      <c r="C785" s="976" t="s">
        <v>1138</v>
      </c>
      <c r="D785" s="1277">
        <v>4</v>
      </c>
      <c r="E785" s="978">
        <v>8000</v>
      </c>
      <c r="F785" s="1122">
        <v>20</v>
      </c>
      <c r="G785" s="1278"/>
      <c r="H785" s="981">
        <v>18</v>
      </c>
      <c r="I785" s="981">
        <v>24</v>
      </c>
      <c r="J785" s="982">
        <v>75</v>
      </c>
      <c r="K785" s="983">
        <v>70</v>
      </c>
      <c r="L785" s="984">
        <v>12</v>
      </c>
      <c r="M785" s="985">
        <v>2500</v>
      </c>
      <c r="N785" s="986">
        <v>0.25</v>
      </c>
      <c r="O785" s="857">
        <v>1.7</v>
      </c>
      <c r="P785" s="984">
        <v>11</v>
      </c>
      <c r="Q785" s="839">
        <v>0.05</v>
      </c>
      <c r="R785" s="826">
        <v>439.55</v>
      </c>
      <c r="S785" s="1125">
        <v>143</v>
      </c>
      <c r="T785" s="988">
        <v>799</v>
      </c>
      <c r="U785" s="841">
        <v>12.508750000000001</v>
      </c>
      <c r="V785" s="981">
        <v>5.44</v>
      </c>
      <c r="W785" s="981">
        <v>2.0300000000000002</v>
      </c>
      <c r="X785" s="841">
        <v>1.4000000000000001</v>
      </c>
      <c r="Y785" s="860">
        <v>7.4700000000000006</v>
      </c>
      <c r="Z785" s="861">
        <v>19.93566666666667</v>
      </c>
      <c r="AA785" s="893"/>
    </row>
    <row r="786" spans="1:27" ht="75">
      <c r="A786" s="863">
        <v>12076</v>
      </c>
      <c r="B786" s="864"/>
      <c r="C786" s="864" t="s">
        <v>1139</v>
      </c>
      <c r="D786" s="1056">
        <v>25</v>
      </c>
      <c r="E786" s="834">
        <v>15000</v>
      </c>
      <c r="F786" s="925">
        <v>29</v>
      </c>
      <c r="G786" s="933"/>
      <c r="H786" s="836">
        <v>27</v>
      </c>
      <c r="I786" s="836">
        <v>31</v>
      </c>
      <c r="J786" s="837">
        <v>250</v>
      </c>
      <c r="K786" s="782">
        <v>75</v>
      </c>
      <c r="L786" s="868">
        <v>12</v>
      </c>
      <c r="M786" s="869">
        <v>4000</v>
      </c>
      <c r="N786" s="809">
        <v>0.1</v>
      </c>
      <c r="O786" s="870">
        <v>1.35</v>
      </c>
      <c r="P786" s="868">
        <v>78</v>
      </c>
      <c r="Q786" s="839"/>
      <c r="R786" s="826" t="s">
        <v>81</v>
      </c>
      <c r="S786" s="811">
        <v>468</v>
      </c>
      <c r="T786" s="840">
        <v>1863</v>
      </c>
      <c r="U786" s="841"/>
      <c r="V786" s="836">
        <v>5.0625</v>
      </c>
      <c r="W786" s="836">
        <v>13.59375</v>
      </c>
      <c r="X786" s="841"/>
      <c r="Y786" s="842">
        <v>18.65625</v>
      </c>
      <c r="Z786" s="871">
        <v>28.719075</v>
      </c>
      <c r="AA786" s="1013"/>
    </row>
    <row r="787" spans="1:27" ht="60">
      <c r="A787" s="886">
        <v>12072</v>
      </c>
      <c r="B787" s="976"/>
      <c r="C787" s="976" t="s">
        <v>1140</v>
      </c>
      <c r="D787" s="1279" t="s">
        <v>24</v>
      </c>
      <c r="E787" s="978">
        <v>5600</v>
      </c>
      <c r="F787" s="1122">
        <v>7.8</v>
      </c>
      <c r="G787" s="1280"/>
      <c r="H787" s="981">
        <v>6.8</v>
      </c>
      <c r="I787" s="981">
        <v>9.5</v>
      </c>
      <c r="J787" s="982">
        <v>120</v>
      </c>
      <c r="K787" s="983" t="s">
        <v>24</v>
      </c>
      <c r="L787" s="984">
        <v>10</v>
      </c>
      <c r="M787" s="985">
        <v>3000</v>
      </c>
      <c r="N787" s="986">
        <v>0.25</v>
      </c>
      <c r="O787" s="857">
        <v>1.25</v>
      </c>
      <c r="P787" s="984">
        <v>7</v>
      </c>
      <c r="Q787" s="825"/>
      <c r="R787" s="826" t="s">
        <v>81</v>
      </c>
      <c r="S787" s="1125">
        <v>42</v>
      </c>
      <c r="T787" s="988">
        <v>571.20000000000005</v>
      </c>
      <c r="U787" s="829"/>
      <c r="V787" s="981">
        <v>2.3333333333333335</v>
      </c>
      <c r="W787" s="981"/>
      <c r="X787" s="829"/>
      <c r="Y787" s="860">
        <v>2.3333333333333335</v>
      </c>
      <c r="Z787" s="861">
        <v>7.802666666666668</v>
      </c>
      <c r="AA787" s="1019"/>
    </row>
    <row r="788" spans="1:27" ht="15">
      <c r="A788" s="804"/>
      <c r="B788" s="805"/>
      <c r="C788" s="804"/>
      <c r="D788" s="808"/>
      <c r="E788" s="834"/>
      <c r="F788" s="804"/>
      <c r="G788" s="807"/>
      <c r="H788" s="807"/>
      <c r="I788" s="807"/>
      <c r="J788" s="808"/>
      <c r="K788" s="807"/>
      <c r="L788" s="804"/>
      <c r="M788" s="808"/>
      <c r="N788" s="809" t="s">
        <v>81</v>
      </c>
      <c r="O788" s="870" t="s">
        <v>81</v>
      </c>
      <c r="P788" s="807"/>
      <c r="Q788" s="839"/>
      <c r="R788" s="826" t="s">
        <v>81</v>
      </c>
      <c r="S788" s="804"/>
      <c r="T788" s="840" t="s">
        <v>81</v>
      </c>
      <c r="U788" s="841"/>
      <c r="V788" s="804"/>
      <c r="W788" s="804"/>
      <c r="X788" s="841"/>
      <c r="Y788" s="842" t="s">
        <v>81</v>
      </c>
      <c r="Z788" s="838"/>
      <c r="AA788" s="838"/>
    </row>
    <row r="789" spans="1:27" ht="71.25">
      <c r="A789" s="943"/>
      <c r="B789" s="944"/>
      <c r="C789" s="945" t="s">
        <v>720</v>
      </c>
      <c r="D789" s="1044"/>
      <c r="E789" s="947"/>
      <c r="F789" s="948"/>
      <c r="G789" s="1234"/>
      <c r="H789" s="950"/>
      <c r="I789" s="950"/>
      <c r="J789" s="951"/>
      <c r="K789" s="952"/>
      <c r="L789" s="953"/>
      <c r="M789" s="951"/>
      <c r="N789" s="954" t="s">
        <v>81</v>
      </c>
      <c r="O789" s="955" t="s">
        <v>81</v>
      </c>
      <c r="P789" s="953"/>
      <c r="Q789" s="839">
        <v>3.3333000000000002E-2</v>
      </c>
      <c r="R789" s="826">
        <v>2044.5</v>
      </c>
      <c r="S789" s="956"/>
      <c r="T789" s="957" t="s">
        <v>81</v>
      </c>
      <c r="U789" s="841">
        <v>16.899999999999999</v>
      </c>
      <c r="V789" s="1046"/>
      <c r="W789" s="950"/>
      <c r="X789" s="841">
        <v>0.93332400000000004</v>
      </c>
      <c r="Y789" s="958" t="s">
        <v>81</v>
      </c>
      <c r="Z789" s="959"/>
      <c r="AA789" s="1235"/>
    </row>
    <row r="790" spans="1:27" ht="15">
      <c r="A790" s="804"/>
      <c r="B790" s="805"/>
      <c r="C790" s="804"/>
      <c r="D790" s="908"/>
      <c r="E790" s="834"/>
      <c r="F790" s="835"/>
      <c r="G790" s="933"/>
      <c r="H790" s="836"/>
      <c r="I790" s="836"/>
      <c r="J790" s="837"/>
      <c r="K790" s="807"/>
      <c r="L790" s="804"/>
      <c r="M790" s="837"/>
      <c r="N790" s="809" t="s">
        <v>81</v>
      </c>
      <c r="O790" s="870" t="s">
        <v>81</v>
      </c>
      <c r="P790" s="807"/>
      <c r="Q790" s="839">
        <v>0.04</v>
      </c>
      <c r="R790" s="826">
        <v>765.6</v>
      </c>
      <c r="S790" s="811"/>
      <c r="T790" s="840" t="s">
        <v>81</v>
      </c>
      <c r="U790" s="841">
        <v>6.8256000000000006</v>
      </c>
      <c r="V790" s="910"/>
      <c r="W790" s="836"/>
      <c r="X790" s="841">
        <v>1.1200000000000001</v>
      </c>
      <c r="Y790" s="842" t="s">
        <v>81</v>
      </c>
      <c r="Z790" s="871"/>
      <c r="AA790" s="1013"/>
    </row>
    <row r="791" spans="1:27" ht="15">
      <c r="A791" s="814">
        <v>13000</v>
      </c>
      <c r="B791" s="815"/>
      <c r="C791" s="816" t="s">
        <v>721</v>
      </c>
      <c r="D791" s="817"/>
      <c r="E791" s="818"/>
      <c r="F791" s="819"/>
      <c r="G791" s="820"/>
      <c r="H791" s="821"/>
      <c r="I791" s="821"/>
      <c r="J791" s="822"/>
      <c r="K791" s="822"/>
      <c r="L791" s="817"/>
      <c r="M791" s="822"/>
      <c r="N791" s="823" t="s">
        <v>81</v>
      </c>
      <c r="O791" s="874" t="s">
        <v>81</v>
      </c>
      <c r="P791" s="817"/>
      <c r="Q791" s="839">
        <v>0.04</v>
      </c>
      <c r="R791" s="826">
        <v>1435.5</v>
      </c>
      <c r="S791" s="827"/>
      <c r="T791" s="828" t="s">
        <v>81</v>
      </c>
      <c r="U791" s="841">
        <v>8.831428571428571</v>
      </c>
      <c r="V791" s="821"/>
      <c r="W791" s="821"/>
      <c r="X791" s="841">
        <v>1.1200000000000001</v>
      </c>
      <c r="Y791" s="875" t="s">
        <v>81</v>
      </c>
      <c r="Z791" s="831"/>
      <c r="AA791" s="832"/>
    </row>
    <row r="792" spans="1:27" ht="15">
      <c r="A792" s="804"/>
      <c r="B792" s="805"/>
      <c r="C792" s="804"/>
      <c r="D792" s="865"/>
      <c r="E792" s="834"/>
      <c r="F792" s="873"/>
      <c r="G792" s="807"/>
      <c r="H792" s="836"/>
      <c r="I792" s="836"/>
      <c r="J792" s="837"/>
      <c r="K792" s="807"/>
      <c r="L792" s="804"/>
      <c r="M792" s="837"/>
      <c r="N792" s="809" t="s">
        <v>81</v>
      </c>
      <c r="O792" s="870" t="s">
        <v>81</v>
      </c>
      <c r="P792" s="807"/>
      <c r="Q792" s="839">
        <v>3.3329999999999999E-2</v>
      </c>
      <c r="R792" s="826">
        <v>2871</v>
      </c>
      <c r="S792" s="811"/>
      <c r="T792" s="840" t="s">
        <v>81</v>
      </c>
      <c r="U792" s="841">
        <v>17.342857142857142</v>
      </c>
      <c r="V792" s="836"/>
      <c r="W792" s="836"/>
      <c r="X792" s="841">
        <v>0.93323999999999996</v>
      </c>
      <c r="Y792" s="842" t="s">
        <v>81</v>
      </c>
      <c r="Z792" s="871"/>
      <c r="AA792" s="922"/>
    </row>
    <row r="793" spans="1:27" ht="60">
      <c r="A793" s="845">
        <v>13001</v>
      </c>
      <c r="B793" s="846"/>
      <c r="C793" s="846" t="s">
        <v>722</v>
      </c>
      <c r="D793" s="902">
        <v>80</v>
      </c>
      <c r="E793" s="848">
        <v>9500</v>
      </c>
      <c r="F793" s="903">
        <v>23</v>
      </c>
      <c r="G793" s="972">
        <v>29</v>
      </c>
      <c r="H793" s="1055">
        <v>26</v>
      </c>
      <c r="I793" s="905">
        <v>35</v>
      </c>
      <c r="J793" s="906">
        <v>60</v>
      </c>
      <c r="K793" s="853" t="s">
        <v>24</v>
      </c>
      <c r="L793" s="854">
        <v>12</v>
      </c>
      <c r="M793" s="906">
        <v>1000</v>
      </c>
      <c r="N793" s="856">
        <v>0.1</v>
      </c>
      <c r="O793" s="857">
        <v>1.05</v>
      </c>
      <c r="P793" s="854">
        <v>19</v>
      </c>
      <c r="Q793" s="839">
        <v>0.02</v>
      </c>
      <c r="R793" s="826">
        <v>506.47999999999996</v>
      </c>
      <c r="S793" s="858">
        <v>114</v>
      </c>
      <c r="T793" s="859">
        <v>997.5</v>
      </c>
      <c r="U793" s="841">
        <v>2.9935999999999998</v>
      </c>
      <c r="V793" s="905">
        <v>9.9749999999999996</v>
      </c>
      <c r="W793" s="851"/>
      <c r="X793" s="841">
        <v>0.56000000000000005</v>
      </c>
      <c r="Y793" s="907">
        <v>9.9749999999999996</v>
      </c>
      <c r="Z793" s="861">
        <v>23.408000000000001</v>
      </c>
      <c r="AA793" s="894">
        <v>29.260000000000005</v>
      </c>
    </row>
    <row r="794" spans="1:27" ht="60">
      <c r="A794" s="863">
        <v>13002</v>
      </c>
      <c r="B794" s="864"/>
      <c r="C794" s="864" t="s">
        <v>723</v>
      </c>
      <c r="D794" s="908">
        <v>50</v>
      </c>
      <c r="E794" s="834">
        <v>11000</v>
      </c>
      <c r="F794" s="835">
        <v>17</v>
      </c>
      <c r="G794" s="973">
        <v>34</v>
      </c>
      <c r="H794" s="974">
        <v>30</v>
      </c>
      <c r="I794" s="910">
        <v>42</v>
      </c>
      <c r="J794" s="911">
        <v>60</v>
      </c>
      <c r="K794" s="782" t="s">
        <v>24</v>
      </c>
      <c r="L794" s="868">
        <v>12</v>
      </c>
      <c r="M794" s="911">
        <v>1000</v>
      </c>
      <c r="N794" s="809">
        <v>0.1</v>
      </c>
      <c r="O794" s="870">
        <v>1.05</v>
      </c>
      <c r="P794" s="868">
        <v>27</v>
      </c>
      <c r="Q794" s="839">
        <v>0.02</v>
      </c>
      <c r="R794" s="826">
        <v>876.6</v>
      </c>
      <c r="S794" s="811">
        <v>162</v>
      </c>
      <c r="T794" s="840">
        <v>1185</v>
      </c>
      <c r="U794" s="841">
        <v>5.1520000000000001</v>
      </c>
      <c r="V794" s="910">
        <v>11.55</v>
      </c>
      <c r="W794" s="836"/>
      <c r="X794" s="841">
        <v>0.56000000000000005</v>
      </c>
      <c r="Y794" s="913">
        <v>11.55</v>
      </c>
      <c r="Z794" s="871">
        <v>17.215000000000003</v>
      </c>
      <c r="AA794" s="970">
        <v>34.430000000000007</v>
      </c>
    </row>
    <row r="795" spans="1:27" ht="75">
      <c r="A795" s="845">
        <v>13003</v>
      </c>
      <c r="B795" s="846"/>
      <c r="C795" s="846" t="s">
        <v>724</v>
      </c>
      <c r="D795" s="902">
        <v>80</v>
      </c>
      <c r="E795" s="848">
        <v>12500</v>
      </c>
      <c r="F795" s="903">
        <v>30</v>
      </c>
      <c r="G795" s="972">
        <v>38</v>
      </c>
      <c r="H795" s="1055">
        <v>33</v>
      </c>
      <c r="I795" s="905">
        <v>46</v>
      </c>
      <c r="J795" s="906">
        <v>60</v>
      </c>
      <c r="K795" s="853" t="s">
        <v>24</v>
      </c>
      <c r="L795" s="854">
        <v>12</v>
      </c>
      <c r="M795" s="906">
        <v>1000</v>
      </c>
      <c r="N795" s="856">
        <v>0.1</v>
      </c>
      <c r="O795" s="857">
        <v>1</v>
      </c>
      <c r="P795" s="854">
        <v>27</v>
      </c>
      <c r="Q795" s="839">
        <v>3.3329999999999999E-2</v>
      </c>
      <c r="R795" s="826">
        <v>6960</v>
      </c>
      <c r="S795" s="858">
        <v>162</v>
      </c>
      <c r="T795" s="859">
        <v>1324.5</v>
      </c>
      <c r="U795" s="841">
        <v>24.176666666666666</v>
      </c>
      <c r="V795" s="905">
        <v>12.5</v>
      </c>
      <c r="W795" s="851"/>
      <c r="X795" s="841">
        <v>0.93323999999999996</v>
      </c>
      <c r="Y795" s="907">
        <v>12.5</v>
      </c>
      <c r="Z795" s="861">
        <v>30.426000000000002</v>
      </c>
      <c r="AA795" s="894">
        <v>38.032500000000006</v>
      </c>
    </row>
    <row r="796" spans="1:27" ht="60">
      <c r="A796" s="863">
        <v>13004</v>
      </c>
      <c r="B796" s="864"/>
      <c r="C796" s="864" t="s">
        <v>1141</v>
      </c>
      <c r="D796" s="908">
        <v>100</v>
      </c>
      <c r="E796" s="834">
        <v>7000</v>
      </c>
      <c r="F796" s="835">
        <v>41</v>
      </c>
      <c r="G796" s="973">
        <v>41</v>
      </c>
      <c r="H796" s="974">
        <v>35</v>
      </c>
      <c r="I796" s="910">
        <v>51</v>
      </c>
      <c r="J796" s="911">
        <v>25</v>
      </c>
      <c r="K796" s="782" t="s">
        <v>24</v>
      </c>
      <c r="L796" s="868">
        <v>12</v>
      </c>
      <c r="M796" s="911">
        <v>800</v>
      </c>
      <c r="N796" s="809">
        <v>0.25</v>
      </c>
      <c r="O796" s="870">
        <v>1.1000000000000001</v>
      </c>
      <c r="P796" s="868">
        <v>19</v>
      </c>
      <c r="Q796" s="839">
        <v>3.3329999999999999E-2</v>
      </c>
      <c r="R796" s="826">
        <v>10616.6</v>
      </c>
      <c r="S796" s="811">
        <v>114</v>
      </c>
      <c r="T796" s="840">
        <v>688</v>
      </c>
      <c r="U796" s="841">
        <v>27.401500000000002</v>
      </c>
      <c r="V796" s="910">
        <v>9.625</v>
      </c>
      <c r="W796" s="836"/>
      <c r="X796" s="841">
        <v>0.93323999999999996</v>
      </c>
      <c r="Y796" s="913">
        <v>9.625</v>
      </c>
      <c r="Z796" s="871">
        <v>40.859499999999997</v>
      </c>
      <c r="AA796" s="970">
        <v>40.859499999999997</v>
      </c>
    </row>
    <row r="797" spans="1:27" ht="60">
      <c r="A797" s="845">
        <v>13005</v>
      </c>
      <c r="B797" s="846"/>
      <c r="C797" s="846" t="s">
        <v>1142</v>
      </c>
      <c r="D797" s="902">
        <v>50</v>
      </c>
      <c r="E797" s="848">
        <v>9000</v>
      </c>
      <c r="F797" s="903">
        <v>26</v>
      </c>
      <c r="G797" s="972">
        <v>51</v>
      </c>
      <c r="H797" s="905">
        <v>43</v>
      </c>
      <c r="I797" s="905">
        <v>64</v>
      </c>
      <c r="J797" s="906">
        <v>25</v>
      </c>
      <c r="K797" s="853" t="s">
        <v>24</v>
      </c>
      <c r="L797" s="854">
        <v>12</v>
      </c>
      <c r="M797" s="906">
        <v>800</v>
      </c>
      <c r="N797" s="856">
        <v>0.25</v>
      </c>
      <c r="O797" s="857">
        <v>1</v>
      </c>
      <c r="P797" s="854">
        <v>24</v>
      </c>
      <c r="Q797" s="839">
        <v>3.3329999999999999E-2</v>
      </c>
      <c r="R797" s="826">
        <v>17142.400000000001</v>
      </c>
      <c r="S797" s="858">
        <v>144</v>
      </c>
      <c r="T797" s="859">
        <v>882</v>
      </c>
      <c r="U797" s="841">
        <v>44.348500000000001</v>
      </c>
      <c r="V797" s="905">
        <v>11.25</v>
      </c>
      <c r="W797" s="851"/>
      <c r="X797" s="841">
        <v>0.93323999999999996</v>
      </c>
      <c r="Y797" s="907">
        <v>11.25</v>
      </c>
      <c r="Z797" s="861">
        <v>25.591500000000007</v>
      </c>
      <c r="AA797" s="894">
        <v>51.183000000000007</v>
      </c>
    </row>
    <row r="798" spans="1:27" ht="30">
      <c r="A798" s="863">
        <v>13006</v>
      </c>
      <c r="B798" s="864"/>
      <c r="C798" s="864" t="s">
        <v>1143</v>
      </c>
      <c r="D798" s="908">
        <v>50</v>
      </c>
      <c r="E798" s="834">
        <v>3000</v>
      </c>
      <c r="F798" s="835">
        <v>11.5</v>
      </c>
      <c r="G798" s="973">
        <v>23</v>
      </c>
      <c r="H798" s="910">
        <v>20</v>
      </c>
      <c r="I798" s="910">
        <v>29</v>
      </c>
      <c r="J798" s="911">
        <v>25</v>
      </c>
      <c r="K798" s="782" t="s">
        <v>24</v>
      </c>
      <c r="L798" s="868">
        <v>12</v>
      </c>
      <c r="M798" s="911">
        <v>800</v>
      </c>
      <c r="N798" s="809">
        <v>0.25</v>
      </c>
      <c r="O798" s="870">
        <v>1.5</v>
      </c>
      <c r="P798" s="868">
        <v>23</v>
      </c>
      <c r="Q798" s="839">
        <v>0.05</v>
      </c>
      <c r="R798" s="826">
        <v>374.1</v>
      </c>
      <c r="S798" s="811">
        <v>138</v>
      </c>
      <c r="T798" s="840">
        <v>384</v>
      </c>
      <c r="U798" s="1281">
        <v>6.969333333333334</v>
      </c>
      <c r="V798" s="910">
        <v>5.625</v>
      </c>
      <c r="W798" s="836"/>
      <c r="X798" s="1281">
        <v>1.4000000000000001</v>
      </c>
      <c r="Y798" s="913">
        <v>5.625</v>
      </c>
      <c r="Z798" s="871">
        <v>11.54175</v>
      </c>
      <c r="AA798" s="970">
        <v>23.083500000000001</v>
      </c>
    </row>
    <row r="799" spans="1:27" ht="90">
      <c r="A799" s="845">
        <v>13007</v>
      </c>
      <c r="B799" s="846"/>
      <c r="C799" s="846" t="s">
        <v>1144</v>
      </c>
      <c r="D799" s="902">
        <v>20</v>
      </c>
      <c r="E799" s="848">
        <v>24000</v>
      </c>
      <c r="F799" s="903">
        <v>32</v>
      </c>
      <c r="G799" s="972">
        <v>160</v>
      </c>
      <c r="H799" s="1055">
        <v>140</v>
      </c>
      <c r="I799" s="905">
        <v>210</v>
      </c>
      <c r="J799" s="906">
        <v>20</v>
      </c>
      <c r="K799" s="853" t="s">
        <v>24</v>
      </c>
      <c r="L799" s="854">
        <v>10</v>
      </c>
      <c r="M799" s="906">
        <v>800</v>
      </c>
      <c r="N799" s="856">
        <v>0.25</v>
      </c>
      <c r="O799" s="857">
        <v>0.85</v>
      </c>
      <c r="P799" s="854">
        <v>29</v>
      </c>
      <c r="Q799" s="839">
        <v>0.02</v>
      </c>
      <c r="R799" s="826">
        <v>320.35000000000002</v>
      </c>
      <c r="S799" s="858">
        <v>174</v>
      </c>
      <c r="T799" s="859">
        <v>2442</v>
      </c>
      <c r="U799" s="841">
        <v>7.5590000000000011</v>
      </c>
      <c r="V799" s="905">
        <v>25.5</v>
      </c>
      <c r="W799" s="851"/>
      <c r="X799" s="841">
        <v>0.56000000000000005</v>
      </c>
      <c r="Y799" s="907">
        <v>25.5</v>
      </c>
      <c r="Z799" s="861">
        <v>32.472000000000001</v>
      </c>
      <c r="AA799" s="894">
        <v>162.36000000000001</v>
      </c>
    </row>
    <row r="800" spans="1:27" ht="105">
      <c r="A800" s="863">
        <v>13008</v>
      </c>
      <c r="B800" s="864"/>
      <c r="C800" s="864" t="s">
        <v>1145</v>
      </c>
      <c r="D800" s="908">
        <v>40</v>
      </c>
      <c r="E800" s="834">
        <v>33000</v>
      </c>
      <c r="F800" s="835">
        <v>49</v>
      </c>
      <c r="G800" s="973">
        <v>120</v>
      </c>
      <c r="H800" s="910">
        <v>100</v>
      </c>
      <c r="I800" s="910">
        <v>150</v>
      </c>
      <c r="J800" s="911">
        <v>40</v>
      </c>
      <c r="K800" s="782" t="s">
        <v>24</v>
      </c>
      <c r="L800" s="868">
        <v>10</v>
      </c>
      <c r="M800" s="912">
        <v>1000</v>
      </c>
      <c r="N800" s="809">
        <v>0.25</v>
      </c>
      <c r="O800" s="870">
        <v>0.85</v>
      </c>
      <c r="P800" s="868">
        <v>33</v>
      </c>
      <c r="Q800" s="839">
        <v>3.3329999999999999E-2</v>
      </c>
      <c r="R800" s="826">
        <v>4842.5</v>
      </c>
      <c r="S800" s="811">
        <v>198</v>
      </c>
      <c r="T800" s="840">
        <v>3316.5</v>
      </c>
      <c r="U800" s="841">
        <v>27.2075</v>
      </c>
      <c r="V800" s="910">
        <v>28.05</v>
      </c>
      <c r="W800" s="836"/>
      <c r="X800" s="841">
        <v>0.93323999999999996</v>
      </c>
      <c r="Y800" s="913">
        <v>28.05</v>
      </c>
      <c r="Z800" s="871">
        <v>48.823500000000003</v>
      </c>
      <c r="AA800" s="970">
        <v>122.05875</v>
      </c>
    </row>
    <row r="801" spans="1:27" ht="90">
      <c r="A801" s="845">
        <v>13009</v>
      </c>
      <c r="B801" s="846"/>
      <c r="C801" s="846" t="s">
        <v>1146</v>
      </c>
      <c r="D801" s="902">
        <v>50</v>
      </c>
      <c r="E801" s="848">
        <v>7000</v>
      </c>
      <c r="F801" s="903">
        <v>22</v>
      </c>
      <c r="G801" s="972">
        <v>43</v>
      </c>
      <c r="H801" s="905">
        <v>38</v>
      </c>
      <c r="I801" s="905">
        <v>52</v>
      </c>
      <c r="J801" s="906">
        <v>35</v>
      </c>
      <c r="K801" s="853" t="s">
        <v>24</v>
      </c>
      <c r="L801" s="854">
        <v>10</v>
      </c>
      <c r="M801" s="906">
        <v>1000</v>
      </c>
      <c r="N801" s="856">
        <v>0.25</v>
      </c>
      <c r="O801" s="857">
        <v>2.2000000000000002</v>
      </c>
      <c r="P801" s="854">
        <v>29</v>
      </c>
      <c r="Q801" s="839"/>
      <c r="R801" s="826" t="s">
        <v>81</v>
      </c>
      <c r="S801" s="858">
        <v>174</v>
      </c>
      <c r="T801" s="859">
        <v>835.5</v>
      </c>
      <c r="U801" s="841"/>
      <c r="V801" s="905">
        <v>15.400000000000002</v>
      </c>
      <c r="W801" s="851"/>
      <c r="X801" s="841"/>
      <c r="Y801" s="907">
        <v>15.400000000000002</v>
      </c>
      <c r="Z801" s="861">
        <v>21.599285714285717</v>
      </c>
      <c r="AA801" s="894">
        <v>43.198571428571434</v>
      </c>
    </row>
    <row r="802" spans="1:27" ht="60">
      <c r="A802" s="863">
        <v>13010</v>
      </c>
      <c r="B802" s="864"/>
      <c r="C802" s="864" t="s">
        <v>731</v>
      </c>
      <c r="D802" s="908">
        <v>50</v>
      </c>
      <c r="E802" s="834">
        <v>12500</v>
      </c>
      <c r="F802" s="835">
        <v>30</v>
      </c>
      <c r="G802" s="973">
        <v>59</v>
      </c>
      <c r="H802" s="910">
        <v>49</v>
      </c>
      <c r="I802" s="910">
        <v>75</v>
      </c>
      <c r="J802" s="911">
        <v>25</v>
      </c>
      <c r="K802" s="782" t="s">
        <v>24</v>
      </c>
      <c r="L802" s="868">
        <v>12</v>
      </c>
      <c r="M802" s="911">
        <v>800</v>
      </c>
      <c r="N802" s="809">
        <v>0.25</v>
      </c>
      <c r="O802" s="870">
        <v>0.55000000000000004</v>
      </c>
      <c r="P802" s="868">
        <v>16</v>
      </c>
      <c r="Q802" s="825"/>
      <c r="R802" s="826" t="s">
        <v>81</v>
      </c>
      <c r="S802" s="811">
        <v>96</v>
      </c>
      <c r="T802" s="840">
        <v>1121</v>
      </c>
      <c r="U802" s="829"/>
      <c r="V802" s="910">
        <v>8.59375</v>
      </c>
      <c r="W802" s="836"/>
      <c r="X802" s="829"/>
      <c r="Y802" s="913">
        <v>8.59375</v>
      </c>
      <c r="Z802" s="871">
        <v>29.388562500000003</v>
      </c>
      <c r="AA802" s="970">
        <v>58.777125000000005</v>
      </c>
    </row>
    <row r="803" spans="1:27" ht="60">
      <c r="A803" s="845">
        <v>13011</v>
      </c>
      <c r="B803" s="846"/>
      <c r="C803" s="846" t="s">
        <v>732</v>
      </c>
      <c r="D803" s="1054" t="s">
        <v>24</v>
      </c>
      <c r="E803" s="848">
        <v>3500</v>
      </c>
      <c r="F803" s="903"/>
      <c r="G803" s="1282">
        <v>0.04</v>
      </c>
      <c r="H803" s="1283"/>
      <c r="I803" s="1283"/>
      <c r="J803" s="1284">
        <v>15000</v>
      </c>
      <c r="K803" s="853" t="s">
        <v>24</v>
      </c>
      <c r="L803" s="854">
        <v>12</v>
      </c>
      <c r="M803" s="1284">
        <v>250000</v>
      </c>
      <c r="N803" s="856">
        <v>0.1</v>
      </c>
      <c r="O803" s="857">
        <v>0.4</v>
      </c>
      <c r="P803" s="854">
        <v>14</v>
      </c>
      <c r="Q803" s="839"/>
      <c r="R803" s="826" t="s">
        <v>81</v>
      </c>
      <c r="S803" s="858">
        <v>84</v>
      </c>
      <c r="T803" s="859">
        <v>409.5</v>
      </c>
      <c r="U803" s="841"/>
      <c r="V803" s="1285">
        <v>5.6000000000000008E-3</v>
      </c>
      <c r="W803" s="851"/>
      <c r="X803" s="841"/>
      <c r="Y803" s="1286">
        <v>5.6000000000000008E-3</v>
      </c>
      <c r="Z803" s="861"/>
      <c r="AA803" s="1287">
        <v>3.619E-2</v>
      </c>
    </row>
    <row r="804" spans="1:27" ht="15">
      <c r="A804" s="804"/>
      <c r="B804" s="805"/>
      <c r="C804" s="804"/>
      <c r="D804" s="908"/>
      <c r="E804" s="834"/>
      <c r="F804" s="835"/>
      <c r="G804" s="968"/>
      <c r="H804" s="910"/>
      <c r="I804" s="910"/>
      <c r="J804" s="911"/>
      <c r="K804" s="807"/>
      <c r="L804" s="804"/>
      <c r="M804" s="911"/>
      <c r="N804" s="809" t="s">
        <v>81</v>
      </c>
      <c r="O804" s="870" t="s">
        <v>81</v>
      </c>
      <c r="P804" s="807"/>
      <c r="Q804" s="839">
        <v>0.1</v>
      </c>
      <c r="R804" s="826">
        <v>2523</v>
      </c>
      <c r="S804" s="811"/>
      <c r="T804" s="840" t="s">
        <v>81</v>
      </c>
      <c r="U804" s="841">
        <v>22.908333333333335</v>
      </c>
      <c r="V804" s="910"/>
      <c r="W804" s="836"/>
      <c r="X804" s="841">
        <v>2.8000000000000003</v>
      </c>
      <c r="Y804" s="842" t="s">
        <v>81</v>
      </c>
      <c r="Z804" s="871"/>
      <c r="AA804" s="970"/>
    </row>
    <row r="805" spans="1:27" ht="15">
      <c r="A805" s="814">
        <v>13020</v>
      </c>
      <c r="B805" s="815" t="s">
        <v>1056</v>
      </c>
      <c r="C805" s="816" t="s">
        <v>734</v>
      </c>
      <c r="D805" s="817"/>
      <c r="E805" s="818"/>
      <c r="F805" s="819"/>
      <c r="G805" s="820"/>
      <c r="H805" s="821"/>
      <c r="I805" s="821"/>
      <c r="J805" s="822"/>
      <c r="K805" s="822"/>
      <c r="L805" s="817"/>
      <c r="M805" s="822"/>
      <c r="N805" s="823" t="s">
        <v>81</v>
      </c>
      <c r="O805" s="874" t="s">
        <v>81</v>
      </c>
      <c r="P805" s="817"/>
      <c r="Q805" s="839">
        <v>0.1</v>
      </c>
      <c r="R805" s="826">
        <v>2871</v>
      </c>
      <c r="S805" s="827"/>
      <c r="T805" s="828" t="s">
        <v>81</v>
      </c>
      <c r="U805" s="841">
        <v>25.875</v>
      </c>
      <c r="V805" s="821"/>
      <c r="W805" s="821"/>
      <c r="X805" s="841">
        <v>2.8000000000000003</v>
      </c>
      <c r="Y805" s="875" t="s">
        <v>81</v>
      </c>
      <c r="Z805" s="831"/>
      <c r="AA805" s="832"/>
    </row>
    <row r="806" spans="1:27" ht="15">
      <c r="A806" s="804"/>
      <c r="B806" s="805"/>
      <c r="C806" s="804"/>
      <c r="D806" s="908"/>
      <c r="E806" s="834"/>
      <c r="F806" s="835"/>
      <c r="G806" s="968"/>
      <c r="H806" s="910"/>
      <c r="I806" s="910"/>
      <c r="J806" s="911"/>
      <c r="K806" s="807"/>
      <c r="L806" s="804"/>
      <c r="M806" s="911"/>
      <c r="N806" s="809" t="s">
        <v>81</v>
      </c>
      <c r="O806" s="870" t="s">
        <v>81</v>
      </c>
      <c r="P806" s="807"/>
      <c r="Q806" s="839">
        <v>0.05</v>
      </c>
      <c r="R806" s="826">
        <v>6090</v>
      </c>
      <c r="S806" s="811"/>
      <c r="T806" s="840" t="s">
        <v>81</v>
      </c>
      <c r="U806" s="841">
        <v>37.56</v>
      </c>
      <c r="V806" s="910"/>
      <c r="W806" s="836"/>
      <c r="X806" s="841">
        <v>1.4000000000000001</v>
      </c>
      <c r="Y806" s="842" t="s">
        <v>81</v>
      </c>
      <c r="Z806" s="871"/>
      <c r="AA806" s="970"/>
    </row>
    <row r="807" spans="1:27" ht="45">
      <c r="A807" s="845">
        <v>13021</v>
      </c>
      <c r="B807" s="846" t="s">
        <v>1056</v>
      </c>
      <c r="C807" s="846" t="s">
        <v>735</v>
      </c>
      <c r="D807" s="902"/>
      <c r="E807" s="848">
        <v>14000</v>
      </c>
      <c r="F807" s="903"/>
      <c r="G807" s="972">
        <v>49</v>
      </c>
      <c r="H807" s="905">
        <v>42</v>
      </c>
      <c r="I807" s="905">
        <v>62</v>
      </c>
      <c r="J807" s="906">
        <v>40</v>
      </c>
      <c r="K807" s="853" t="s">
        <v>24</v>
      </c>
      <c r="L807" s="854">
        <v>12</v>
      </c>
      <c r="M807" s="906">
        <v>800</v>
      </c>
      <c r="N807" s="856">
        <v>0.1</v>
      </c>
      <c r="O807" s="857">
        <v>0.6</v>
      </c>
      <c r="P807" s="854">
        <v>11</v>
      </c>
      <c r="Q807" s="839"/>
      <c r="R807" s="826" t="s">
        <v>81</v>
      </c>
      <c r="S807" s="858">
        <v>66</v>
      </c>
      <c r="T807" s="859">
        <v>1368</v>
      </c>
      <c r="U807" s="841"/>
      <c r="V807" s="905">
        <v>10.5</v>
      </c>
      <c r="W807" s="851"/>
      <c r="X807" s="841"/>
      <c r="Y807" s="907">
        <v>10.5</v>
      </c>
      <c r="Z807" s="861"/>
      <c r="AA807" s="894">
        <v>49.170000000000009</v>
      </c>
    </row>
    <row r="808" spans="1:27" ht="45">
      <c r="A808" s="863">
        <v>13022</v>
      </c>
      <c r="B808" s="864" t="s">
        <v>1056</v>
      </c>
      <c r="C808" s="864" t="s">
        <v>736</v>
      </c>
      <c r="D808" s="908"/>
      <c r="E808" s="834">
        <v>22000</v>
      </c>
      <c r="F808" s="835"/>
      <c r="G808" s="973">
        <v>43</v>
      </c>
      <c r="H808" s="910">
        <v>37</v>
      </c>
      <c r="I808" s="910">
        <v>53</v>
      </c>
      <c r="J808" s="911">
        <v>70</v>
      </c>
      <c r="K808" s="782" t="s">
        <v>24</v>
      </c>
      <c r="L808" s="868">
        <v>12</v>
      </c>
      <c r="M808" s="912">
        <v>1500</v>
      </c>
      <c r="N808" s="809">
        <v>0.25</v>
      </c>
      <c r="O808" s="870">
        <v>0.7</v>
      </c>
      <c r="P808" s="868">
        <v>34</v>
      </c>
      <c r="Q808" s="825"/>
      <c r="R808" s="826" t="s">
        <v>81</v>
      </c>
      <c r="S808" s="811">
        <v>204</v>
      </c>
      <c r="T808" s="840">
        <v>2008</v>
      </c>
      <c r="U808" s="829"/>
      <c r="V808" s="910">
        <v>10.266666666666666</v>
      </c>
      <c r="W808" s="836"/>
      <c r="X808" s="829"/>
      <c r="Y808" s="913">
        <v>10.266666666666666</v>
      </c>
      <c r="Z808" s="871"/>
      <c r="AA808" s="970">
        <v>42.847619047619048</v>
      </c>
    </row>
    <row r="809" spans="1:27" ht="75">
      <c r="A809" s="845">
        <v>13023</v>
      </c>
      <c r="B809" s="1129" t="s">
        <v>1056</v>
      </c>
      <c r="C809" s="846" t="s">
        <v>737</v>
      </c>
      <c r="D809" s="902"/>
      <c r="E809" s="848">
        <v>3800</v>
      </c>
      <c r="F809" s="903"/>
      <c r="G809" s="972">
        <v>25</v>
      </c>
      <c r="H809" s="905">
        <v>21</v>
      </c>
      <c r="I809" s="905">
        <v>32</v>
      </c>
      <c r="J809" s="906">
        <v>20</v>
      </c>
      <c r="K809" s="853" t="s">
        <v>24</v>
      </c>
      <c r="L809" s="854">
        <v>12</v>
      </c>
      <c r="M809" s="906">
        <v>1500</v>
      </c>
      <c r="N809" s="856">
        <v>0.25</v>
      </c>
      <c r="O809" s="857">
        <v>1.8</v>
      </c>
      <c r="P809" s="854">
        <v>9</v>
      </c>
      <c r="Q809" s="928"/>
      <c r="R809" s="826" t="s">
        <v>81</v>
      </c>
      <c r="S809" s="858">
        <v>54</v>
      </c>
      <c r="T809" s="859">
        <v>365.6</v>
      </c>
      <c r="U809" s="928"/>
      <c r="V809" s="905">
        <v>4.5599999999999996</v>
      </c>
      <c r="W809" s="851"/>
      <c r="X809" s="928"/>
      <c r="Y809" s="907">
        <v>4.5599999999999996</v>
      </c>
      <c r="Z809" s="861"/>
      <c r="AA809" s="894">
        <v>25.124000000000002</v>
      </c>
    </row>
    <row r="810" spans="1:27" ht="75">
      <c r="A810" s="863">
        <v>13024</v>
      </c>
      <c r="B810" s="864" t="s">
        <v>1056</v>
      </c>
      <c r="C810" s="864" t="s">
        <v>738</v>
      </c>
      <c r="D810" s="908"/>
      <c r="E810" s="834">
        <v>5300</v>
      </c>
      <c r="F810" s="835"/>
      <c r="G810" s="973">
        <v>35</v>
      </c>
      <c r="H810" s="910">
        <v>29</v>
      </c>
      <c r="I810" s="910">
        <v>45</v>
      </c>
      <c r="J810" s="911">
        <v>20</v>
      </c>
      <c r="K810" s="782" t="s">
        <v>24</v>
      </c>
      <c r="L810" s="868">
        <v>12</v>
      </c>
      <c r="M810" s="912">
        <v>1500</v>
      </c>
      <c r="N810" s="809">
        <v>0.25</v>
      </c>
      <c r="O810" s="870">
        <v>1.45</v>
      </c>
      <c r="P810" s="868">
        <v>16</v>
      </c>
      <c r="Q810" s="839">
        <v>0.05</v>
      </c>
      <c r="R810" s="826">
        <v>3211.8224999999998</v>
      </c>
      <c r="S810" s="811">
        <v>96</v>
      </c>
      <c r="T810" s="840">
        <v>530.6</v>
      </c>
      <c r="U810" s="841">
        <v>42.820718749999997</v>
      </c>
      <c r="V810" s="910">
        <v>5.1233333333333331</v>
      </c>
      <c r="W810" s="836"/>
      <c r="X810" s="841">
        <v>1.4000000000000001</v>
      </c>
      <c r="Y810" s="913">
        <v>5.1233333333333331</v>
      </c>
      <c r="Z810" s="871"/>
      <c r="AA810" s="970">
        <v>34.818666666666672</v>
      </c>
    </row>
    <row r="811" spans="1:27" ht="45">
      <c r="A811" s="845">
        <v>13025</v>
      </c>
      <c r="B811" s="846" t="s">
        <v>1056</v>
      </c>
      <c r="C811" s="846" t="s">
        <v>739</v>
      </c>
      <c r="D811" s="902"/>
      <c r="E811" s="848">
        <v>3600</v>
      </c>
      <c r="F811" s="903"/>
      <c r="G811" s="972">
        <v>27</v>
      </c>
      <c r="H811" s="905">
        <v>23</v>
      </c>
      <c r="I811" s="905">
        <v>34</v>
      </c>
      <c r="J811" s="906">
        <v>20</v>
      </c>
      <c r="K811" s="853" t="s">
        <v>24</v>
      </c>
      <c r="L811" s="854">
        <v>12</v>
      </c>
      <c r="M811" s="906">
        <v>1500</v>
      </c>
      <c r="N811" s="856">
        <v>0.25</v>
      </c>
      <c r="O811" s="857">
        <v>2.8</v>
      </c>
      <c r="P811" s="854">
        <v>11</v>
      </c>
      <c r="Q811" s="839">
        <v>0.1</v>
      </c>
      <c r="R811" s="826">
        <v>1492.5</v>
      </c>
      <c r="S811" s="858">
        <v>66</v>
      </c>
      <c r="T811" s="859">
        <v>361.2</v>
      </c>
      <c r="U811" s="841">
        <v>20.53125</v>
      </c>
      <c r="V811" s="905">
        <v>6.72</v>
      </c>
      <c r="W811" s="851"/>
      <c r="X811" s="841">
        <v>2.8000000000000003</v>
      </c>
      <c r="Y811" s="907">
        <v>6.72</v>
      </c>
      <c r="Z811" s="861"/>
      <c r="AA811" s="894">
        <v>27.257999999999999</v>
      </c>
    </row>
    <row r="812" spans="1:27" ht="15">
      <c r="A812" s="804"/>
      <c r="B812" s="805"/>
      <c r="C812" s="804"/>
      <c r="D812" s="908"/>
      <c r="E812" s="834"/>
      <c r="F812" s="835"/>
      <c r="G812" s="1288"/>
      <c r="H812" s="910"/>
      <c r="I812" s="910"/>
      <c r="J812" s="911"/>
      <c r="K812" s="807"/>
      <c r="L812" s="804"/>
      <c r="M812" s="911"/>
      <c r="N812" s="809" t="s">
        <v>81</v>
      </c>
      <c r="O812" s="870" t="s">
        <v>81</v>
      </c>
      <c r="P812" s="807"/>
      <c r="Q812" s="839">
        <v>0.05</v>
      </c>
      <c r="R812" s="826">
        <v>3828</v>
      </c>
      <c r="S812" s="811"/>
      <c r="T812" s="840" t="s">
        <v>81</v>
      </c>
      <c r="U812" s="841">
        <v>40.630000000000003</v>
      </c>
      <c r="V812" s="910"/>
      <c r="W812" s="836"/>
      <c r="X812" s="841">
        <v>1.4000000000000001</v>
      </c>
      <c r="Y812" s="842" t="s">
        <v>81</v>
      </c>
      <c r="Z812" s="871"/>
      <c r="AA812" s="970"/>
    </row>
    <row r="813" spans="1:27" ht="57">
      <c r="A813" s="814">
        <v>13030</v>
      </c>
      <c r="B813" s="815"/>
      <c r="C813" s="816" t="s">
        <v>740</v>
      </c>
      <c r="D813" s="817"/>
      <c r="E813" s="818"/>
      <c r="F813" s="819"/>
      <c r="G813" s="820"/>
      <c r="H813" s="821"/>
      <c r="I813" s="821"/>
      <c r="J813" s="822"/>
      <c r="K813" s="822"/>
      <c r="L813" s="817"/>
      <c r="M813" s="822"/>
      <c r="N813" s="823" t="s">
        <v>81</v>
      </c>
      <c r="O813" s="874" t="s">
        <v>81</v>
      </c>
      <c r="P813" s="817"/>
      <c r="Q813" s="839">
        <v>0.05</v>
      </c>
      <c r="R813" s="826">
        <v>748.2</v>
      </c>
      <c r="S813" s="827"/>
      <c r="T813" s="828" t="s">
        <v>81</v>
      </c>
      <c r="U813" s="841">
        <v>7.1950000000000012</v>
      </c>
      <c r="V813" s="821"/>
      <c r="W813" s="821"/>
      <c r="X813" s="841">
        <v>1.4000000000000001</v>
      </c>
      <c r="Y813" s="875" t="s">
        <v>81</v>
      </c>
      <c r="Z813" s="831"/>
      <c r="AA813" s="832"/>
    </row>
    <row r="814" spans="1:27" ht="15">
      <c r="A814" s="804"/>
      <c r="B814" s="805"/>
      <c r="C814" s="804"/>
      <c r="D814" s="833"/>
      <c r="E814" s="834"/>
      <c r="F814" s="835"/>
      <c r="G814" s="807"/>
      <c r="H814" s="836"/>
      <c r="I814" s="836"/>
      <c r="J814" s="837"/>
      <c r="K814" s="807"/>
      <c r="L814" s="804"/>
      <c r="M814" s="837"/>
      <c r="N814" s="809" t="s">
        <v>81</v>
      </c>
      <c r="O814" s="870" t="s">
        <v>81</v>
      </c>
      <c r="P814" s="807"/>
      <c r="Q814" s="839">
        <v>0.1</v>
      </c>
      <c r="R814" s="826">
        <v>469.8</v>
      </c>
      <c r="S814" s="811"/>
      <c r="T814" s="840" t="s">
        <v>81</v>
      </c>
      <c r="U814" s="841">
        <v>3.3062857142857136</v>
      </c>
      <c r="V814" s="836"/>
      <c r="W814" s="836"/>
      <c r="X814" s="841">
        <v>2.8000000000000003</v>
      </c>
      <c r="Y814" s="842" t="s">
        <v>81</v>
      </c>
      <c r="Z814" s="871"/>
      <c r="AA814" s="872"/>
    </row>
    <row r="815" spans="1:27" ht="30">
      <c r="A815" s="845">
        <v>13031</v>
      </c>
      <c r="B815" s="846"/>
      <c r="C815" s="846" t="s">
        <v>741</v>
      </c>
      <c r="D815" s="1289">
        <v>5</v>
      </c>
      <c r="E815" s="848">
        <v>3200</v>
      </c>
      <c r="F815" s="903">
        <v>18</v>
      </c>
      <c r="G815" s="1290">
        <v>3.6</v>
      </c>
      <c r="H815" s="1291">
        <v>3.1</v>
      </c>
      <c r="I815" s="1291">
        <v>4.4000000000000004</v>
      </c>
      <c r="J815" s="1292">
        <v>120</v>
      </c>
      <c r="K815" s="853" t="s">
        <v>24</v>
      </c>
      <c r="L815" s="854">
        <v>12</v>
      </c>
      <c r="M815" s="1293">
        <v>5000</v>
      </c>
      <c r="N815" s="856">
        <v>0.25</v>
      </c>
      <c r="O815" s="857">
        <v>1.45</v>
      </c>
      <c r="P815" s="1294">
        <v>3</v>
      </c>
      <c r="Q815" s="928"/>
      <c r="R815" s="826" t="s">
        <v>81</v>
      </c>
      <c r="S815" s="858">
        <v>18</v>
      </c>
      <c r="T815" s="859">
        <v>280.39999999999998</v>
      </c>
      <c r="U815" s="928"/>
      <c r="V815" s="1291">
        <v>0.92799999999999994</v>
      </c>
      <c r="W815" s="851"/>
      <c r="X815" s="928"/>
      <c r="Y815" s="1295">
        <v>0.92799999999999994</v>
      </c>
      <c r="Z815" s="861">
        <v>17.955666666666666</v>
      </c>
      <c r="AA815" s="1296">
        <v>3.5911333333333335</v>
      </c>
    </row>
    <row r="816" spans="1:27" ht="75">
      <c r="A816" s="863">
        <v>13032</v>
      </c>
      <c r="B816" s="864"/>
      <c r="C816" s="864" t="s">
        <v>743</v>
      </c>
      <c r="D816" s="1297"/>
      <c r="E816" s="834">
        <v>22000</v>
      </c>
      <c r="F816" s="925">
        <v>53</v>
      </c>
      <c r="G816" s="1298"/>
      <c r="H816" s="836">
        <v>45</v>
      </c>
      <c r="I816" s="836">
        <v>68</v>
      </c>
      <c r="J816" s="837">
        <v>50</v>
      </c>
      <c r="K816" s="782" t="s">
        <v>24</v>
      </c>
      <c r="L816" s="868">
        <v>12</v>
      </c>
      <c r="M816" s="869">
        <v>2500</v>
      </c>
      <c r="N816" s="809">
        <v>0.25</v>
      </c>
      <c r="O816" s="870">
        <v>1.1000000000000001</v>
      </c>
      <c r="P816" s="868">
        <v>23</v>
      </c>
      <c r="Q816" s="825"/>
      <c r="R816" s="826" t="s">
        <v>81</v>
      </c>
      <c r="S816" s="811">
        <v>138</v>
      </c>
      <c r="T816" s="840">
        <v>1942</v>
      </c>
      <c r="U816" s="829"/>
      <c r="V816" s="836">
        <v>9.6800000000000015</v>
      </c>
      <c r="W816" s="836"/>
      <c r="X816" s="829"/>
      <c r="Y816" s="842">
        <v>9.6800000000000015</v>
      </c>
      <c r="Z816" s="871">
        <v>53.372000000000007</v>
      </c>
      <c r="AA816" s="1299"/>
    </row>
    <row r="817" spans="1:27" ht="45">
      <c r="A817" s="845">
        <v>13033</v>
      </c>
      <c r="B817" s="846"/>
      <c r="C817" s="846" t="s">
        <v>744</v>
      </c>
      <c r="D817" s="1300">
        <v>0.8</v>
      </c>
      <c r="E817" s="848">
        <v>9500</v>
      </c>
      <c r="F817" s="926">
        <v>16</v>
      </c>
      <c r="G817" s="1301">
        <v>20</v>
      </c>
      <c r="H817" s="851">
        <v>14</v>
      </c>
      <c r="I817" s="851">
        <v>19</v>
      </c>
      <c r="J817" s="852">
        <v>120</v>
      </c>
      <c r="K817" s="853">
        <v>80</v>
      </c>
      <c r="L817" s="854">
        <v>12</v>
      </c>
      <c r="M817" s="855">
        <v>2500</v>
      </c>
      <c r="N817" s="856">
        <v>0.25</v>
      </c>
      <c r="O817" s="857">
        <v>1.5</v>
      </c>
      <c r="P817" s="854">
        <v>12</v>
      </c>
      <c r="Q817" s="928"/>
      <c r="R817" s="826" t="s">
        <v>81</v>
      </c>
      <c r="S817" s="858">
        <v>72</v>
      </c>
      <c r="T817" s="859">
        <v>851</v>
      </c>
      <c r="U817" s="928"/>
      <c r="V817" s="851">
        <v>5.6999999999999993</v>
      </c>
      <c r="W817" s="851">
        <v>1.74</v>
      </c>
      <c r="X817" s="928"/>
      <c r="Y817" s="860">
        <v>7.4399999999999995</v>
      </c>
      <c r="Z817" s="861">
        <v>15.984833333333334</v>
      </c>
      <c r="AA817" s="1015">
        <v>19.981041666666666</v>
      </c>
    </row>
    <row r="818" spans="1:27" ht="75">
      <c r="A818" s="863">
        <v>13034</v>
      </c>
      <c r="B818" s="864"/>
      <c r="C818" s="864" t="s">
        <v>745</v>
      </c>
      <c r="D818" s="1302">
        <v>2.5</v>
      </c>
      <c r="E818" s="834">
        <v>29000</v>
      </c>
      <c r="F818" s="925">
        <v>43</v>
      </c>
      <c r="G818" s="1145">
        <v>17</v>
      </c>
      <c r="H818" s="836">
        <v>38</v>
      </c>
      <c r="I818" s="836">
        <v>52</v>
      </c>
      <c r="J818" s="837">
        <v>120</v>
      </c>
      <c r="K818" s="782">
        <v>80</v>
      </c>
      <c r="L818" s="868">
        <v>12</v>
      </c>
      <c r="M818" s="869">
        <v>4000</v>
      </c>
      <c r="N818" s="809">
        <v>0.25</v>
      </c>
      <c r="O818" s="870">
        <v>1.05</v>
      </c>
      <c r="P818" s="868">
        <v>24</v>
      </c>
      <c r="Q818" s="839">
        <v>0.05</v>
      </c>
      <c r="R818" s="826">
        <v>4285.6000000000004</v>
      </c>
      <c r="S818" s="811">
        <v>312</v>
      </c>
      <c r="T818" s="840">
        <v>3030</v>
      </c>
      <c r="U818" s="841">
        <v>19.6784</v>
      </c>
      <c r="V818" s="836">
        <v>7.6125000000000007</v>
      </c>
      <c r="W818" s="836">
        <v>6.38</v>
      </c>
      <c r="X818" s="841">
        <v>1.4000000000000001</v>
      </c>
      <c r="Y818" s="842">
        <v>13.9925</v>
      </c>
      <c r="Z818" s="871">
        <v>43.16675</v>
      </c>
      <c r="AA818" s="1016">
        <v>17.2667</v>
      </c>
    </row>
    <row r="819" spans="1:27" ht="75">
      <c r="A819" s="845">
        <v>13035</v>
      </c>
      <c r="B819" s="846"/>
      <c r="C819" s="846" t="s">
        <v>746</v>
      </c>
      <c r="D819" s="1303"/>
      <c r="E819" s="848">
        <v>1600</v>
      </c>
      <c r="F819" s="903"/>
      <c r="G819" s="1062">
        <v>4</v>
      </c>
      <c r="H819" s="1018">
        <v>3.3</v>
      </c>
      <c r="I819" s="1018">
        <v>4.7</v>
      </c>
      <c r="J819" s="1177">
        <v>75</v>
      </c>
      <c r="K819" s="853" t="s">
        <v>24</v>
      </c>
      <c r="L819" s="854">
        <v>15</v>
      </c>
      <c r="M819" s="1063">
        <v>6000</v>
      </c>
      <c r="N819" s="856">
        <v>0.25</v>
      </c>
      <c r="O819" s="857">
        <v>4.1500000000000004</v>
      </c>
      <c r="P819" s="854">
        <v>11</v>
      </c>
      <c r="Q819" s="839">
        <v>0.05</v>
      </c>
      <c r="R819" s="826">
        <v>497.5</v>
      </c>
      <c r="S819" s="858">
        <v>66</v>
      </c>
      <c r="T819" s="859">
        <v>177.2</v>
      </c>
      <c r="U819" s="841">
        <v>4.6375000000000002</v>
      </c>
      <c r="V819" s="1018">
        <v>1.1066666666666667</v>
      </c>
      <c r="W819" s="851"/>
      <c r="X819" s="841">
        <v>1.4000000000000001</v>
      </c>
      <c r="Y819" s="1065">
        <v>1.1066666666666667</v>
      </c>
      <c r="Z819" s="861"/>
      <c r="AA819" s="1019">
        <v>3.8162666666666669</v>
      </c>
    </row>
    <row r="820" spans="1:27" ht="60">
      <c r="A820" s="863">
        <v>13036</v>
      </c>
      <c r="B820" s="864"/>
      <c r="C820" s="864" t="s">
        <v>747</v>
      </c>
      <c r="D820" s="1304"/>
      <c r="E820" s="834">
        <v>1100</v>
      </c>
      <c r="F820" s="835"/>
      <c r="G820" s="1008">
        <v>3</v>
      </c>
      <c r="H820" s="1009">
        <v>2.7</v>
      </c>
      <c r="I820" s="1009">
        <v>3.7</v>
      </c>
      <c r="J820" s="1069">
        <v>75</v>
      </c>
      <c r="K820" s="782" t="s">
        <v>24</v>
      </c>
      <c r="L820" s="868">
        <v>15</v>
      </c>
      <c r="M820" s="1010">
        <v>6000</v>
      </c>
      <c r="N820" s="809">
        <v>0.25</v>
      </c>
      <c r="O820" s="870">
        <v>5.75</v>
      </c>
      <c r="P820" s="868">
        <v>9</v>
      </c>
      <c r="Q820" s="928"/>
      <c r="R820" s="826" t="s">
        <v>81</v>
      </c>
      <c r="S820" s="811">
        <v>54</v>
      </c>
      <c r="T820" s="840">
        <v>130.44999999999999</v>
      </c>
      <c r="U820" s="928"/>
      <c r="V820" s="1009">
        <v>1.0541666666666667</v>
      </c>
      <c r="W820" s="836"/>
      <c r="X820" s="928"/>
      <c r="Y820" s="1011">
        <v>1.0541666666666667</v>
      </c>
      <c r="Z820" s="871"/>
      <c r="AA820" s="1013">
        <v>3.0728500000000003</v>
      </c>
    </row>
    <row r="821" spans="1:27" ht="45">
      <c r="A821" s="845">
        <v>13037</v>
      </c>
      <c r="B821" s="846"/>
      <c r="C821" s="846" t="s">
        <v>748</v>
      </c>
      <c r="D821" s="1303"/>
      <c r="E821" s="848">
        <v>5100</v>
      </c>
      <c r="F821" s="903"/>
      <c r="G821" s="1062">
        <v>9.5</v>
      </c>
      <c r="H821" s="1018">
        <v>8</v>
      </c>
      <c r="I821" s="1018">
        <v>12</v>
      </c>
      <c r="J821" s="1177">
        <v>75</v>
      </c>
      <c r="K821" s="853" t="s">
        <v>24</v>
      </c>
      <c r="L821" s="854">
        <v>15</v>
      </c>
      <c r="M821" s="1063">
        <v>6000</v>
      </c>
      <c r="N821" s="856">
        <v>0.25</v>
      </c>
      <c r="O821" s="857">
        <v>1.75</v>
      </c>
      <c r="P821" s="854">
        <v>31</v>
      </c>
      <c r="Q821" s="839"/>
      <c r="R821" s="826" t="s">
        <v>81</v>
      </c>
      <c r="S821" s="858">
        <v>186</v>
      </c>
      <c r="T821" s="859">
        <v>540.45000000000005</v>
      </c>
      <c r="U821" s="919"/>
      <c r="V821" s="1018">
        <v>1.4875</v>
      </c>
      <c r="W821" s="851"/>
      <c r="X821" s="841"/>
      <c r="Y821" s="1065">
        <v>1.4875</v>
      </c>
      <c r="Z821" s="861"/>
      <c r="AA821" s="1019">
        <v>9.562850000000001</v>
      </c>
    </row>
    <row r="822" spans="1:27" ht="60">
      <c r="A822" s="863">
        <v>13038</v>
      </c>
      <c r="B822" s="864"/>
      <c r="C822" s="864" t="s">
        <v>749</v>
      </c>
      <c r="D822" s="865"/>
      <c r="E822" s="834">
        <v>18000</v>
      </c>
      <c r="F822" s="925">
        <v>7.5</v>
      </c>
      <c r="G822" s="889"/>
      <c r="H822" s="836">
        <v>6.4</v>
      </c>
      <c r="I822" s="836">
        <v>9</v>
      </c>
      <c r="J822" s="837">
        <v>400</v>
      </c>
      <c r="K822" s="782"/>
      <c r="L822" s="868">
        <v>12</v>
      </c>
      <c r="M822" s="869">
        <v>8000</v>
      </c>
      <c r="N822" s="809">
        <v>0.1</v>
      </c>
      <c r="O822" s="870">
        <v>1</v>
      </c>
      <c r="P822" s="868">
        <v>18</v>
      </c>
      <c r="Q822" s="839"/>
      <c r="R822" s="826" t="s">
        <v>81</v>
      </c>
      <c r="S822" s="811">
        <v>108</v>
      </c>
      <c r="T822" s="840">
        <v>1782</v>
      </c>
      <c r="U822" s="919"/>
      <c r="V822" s="836">
        <v>2.25</v>
      </c>
      <c r="W822" s="836"/>
      <c r="X822" s="841"/>
      <c r="Y822" s="842">
        <v>2.25</v>
      </c>
      <c r="Z822" s="871">
        <v>7.3755000000000006</v>
      </c>
      <c r="AA822" s="890"/>
    </row>
    <row r="823" spans="1:27" ht="60">
      <c r="A823" s="845">
        <v>13039</v>
      </c>
      <c r="B823" s="846"/>
      <c r="C823" s="846" t="s">
        <v>750</v>
      </c>
      <c r="D823" s="847"/>
      <c r="E823" s="848">
        <v>35000</v>
      </c>
      <c r="F823" s="926">
        <v>12.5</v>
      </c>
      <c r="G823" s="891"/>
      <c r="H823" s="851">
        <v>11</v>
      </c>
      <c r="I823" s="851">
        <v>16</v>
      </c>
      <c r="J823" s="852">
        <v>400</v>
      </c>
      <c r="K823" s="853"/>
      <c r="L823" s="854">
        <v>12</v>
      </c>
      <c r="M823" s="855">
        <v>8000</v>
      </c>
      <c r="N823" s="856">
        <v>0.1</v>
      </c>
      <c r="O823" s="857">
        <v>0.7</v>
      </c>
      <c r="P823" s="854">
        <v>24</v>
      </c>
      <c r="Q823" s="825"/>
      <c r="R823" s="826" t="s">
        <v>81</v>
      </c>
      <c r="S823" s="858">
        <v>144</v>
      </c>
      <c r="T823" s="859">
        <v>3399</v>
      </c>
      <c r="U823" s="829"/>
      <c r="V823" s="851">
        <v>3.0625</v>
      </c>
      <c r="W823" s="851"/>
      <c r="X823" s="829"/>
      <c r="Y823" s="860">
        <v>3.0625</v>
      </c>
      <c r="Z823" s="861">
        <v>12.716000000000001</v>
      </c>
      <c r="AA823" s="893"/>
    </row>
    <row r="824" spans="1:27" ht="60">
      <c r="A824" s="863">
        <v>13040</v>
      </c>
      <c r="B824" s="864"/>
      <c r="C824" s="864" t="s">
        <v>751</v>
      </c>
      <c r="D824" s="865"/>
      <c r="E824" s="834">
        <v>61000</v>
      </c>
      <c r="F824" s="925">
        <v>21</v>
      </c>
      <c r="G824" s="889"/>
      <c r="H824" s="836">
        <v>17</v>
      </c>
      <c r="I824" s="836">
        <v>26</v>
      </c>
      <c r="J824" s="837">
        <v>400</v>
      </c>
      <c r="K824" s="782"/>
      <c r="L824" s="868">
        <v>12</v>
      </c>
      <c r="M824" s="869">
        <v>8000</v>
      </c>
      <c r="N824" s="809">
        <v>0.1</v>
      </c>
      <c r="O824" s="870">
        <v>0.55000000000000004</v>
      </c>
      <c r="P824" s="868">
        <v>29</v>
      </c>
      <c r="Q824" s="839"/>
      <c r="R824" s="826" t="s">
        <v>81</v>
      </c>
      <c r="S824" s="811">
        <v>174</v>
      </c>
      <c r="T824" s="840">
        <v>5847</v>
      </c>
      <c r="U824" s="841"/>
      <c r="V824" s="836">
        <v>4.1937500000000005</v>
      </c>
      <c r="W824" s="836"/>
      <c r="X824" s="841"/>
      <c r="Y824" s="842">
        <v>4.1937500000000005</v>
      </c>
      <c r="Z824" s="871">
        <v>20.692375000000002</v>
      </c>
      <c r="AA824" s="890"/>
    </row>
    <row r="825" spans="1:27" ht="45">
      <c r="A825" s="845">
        <v>13041</v>
      </c>
      <c r="B825" s="846"/>
      <c r="C825" s="846" t="s">
        <v>752</v>
      </c>
      <c r="D825" s="847">
        <v>7</v>
      </c>
      <c r="E825" s="848">
        <v>36000</v>
      </c>
      <c r="F825" s="926">
        <v>19</v>
      </c>
      <c r="G825" s="1305"/>
      <c r="H825" s="851">
        <v>16.5</v>
      </c>
      <c r="I825" s="851">
        <v>23</v>
      </c>
      <c r="J825" s="852">
        <v>300</v>
      </c>
      <c r="K825" s="853">
        <v>40</v>
      </c>
      <c r="L825" s="854">
        <v>12</v>
      </c>
      <c r="M825" s="855">
        <v>5000</v>
      </c>
      <c r="N825" s="856">
        <v>0.1</v>
      </c>
      <c r="O825" s="857">
        <v>0.55000000000000004</v>
      </c>
      <c r="P825" s="854">
        <v>18</v>
      </c>
      <c r="Q825" s="839">
        <v>0.1</v>
      </c>
      <c r="R825" s="826">
        <v>974</v>
      </c>
      <c r="S825" s="858">
        <v>108</v>
      </c>
      <c r="T825" s="859">
        <v>3456</v>
      </c>
      <c r="U825" s="919">
        <v>18.783333333333335</v>
      </c>
      <c r="V825" s="851">
        <v>3.9600000000000004</v>
      </c>
      <c r="W825" s="851">
        <v>2.0300000000000002</v>
      </c>
      <c r="X825" s="919">
        <v>2.8000000000000003</v>
      </c>
      <c r="Y825" s="860">
        <v>5.99</v>
      </c>
      <c r="Z825" s="861">
        <v>19.260999999999999</v>
      </c>
      <c r="AA825" s="1019"/>
    </row>
    <row r="826" spans="1:27" ht="120">
      <c r="A826" s="863">
        <v>13042</v>
      </c>
      <c r="B826" s="864"/>
      <c r="C826" s="864" t="s">
        <v>753</v>
      </c>
      <c r="D826" s="865">
        <v>8</v>
      </c>
      <c r="E826" s="834">
        <v>53000</v>
      </c>
      <c r="F826" s="925">
        <v>24</v>
      </c>
      <c r="G826" s="889"/>
      <c r="H826" s="836">
        <v>22</v>
      </c>
      <c r="I826" s="836">
        <v>28</v>
      </c>
      <c r="J826" s="837">
        <v>600</v>
      </c>
      <c r="K826" s="782">
        <v>70</v>
      </c>
      <c r="L826" s="868">
        <v>10</v>
      </c>
      <c r="M826" s="869">
        <v>8000</v>
      </c>
      <c r="N826" s="809">
        <v>0.1</v>
      </c>
      <c r="O826" s="870">
        <v>1.2</v>
      </c>
      <c r="P826" s="868">
        <v>31</v>
      </c>
      <c r="Q826" s="839">
        <v>0.1</v>
      </c>
      <c r="R826" s="826">
        <v>1168.8</v>
      </c>
      <c r="S826" s="811">
        <v>186</v>
      </c>
      <c r="T826" s="840">
        <v>5910</v>
      </c>
      <c r="U826" s="919">
        <v>23.029999999999998</v>
      </c>
      <c r="V826" s="836">
        <v>7.9499999999999993</v>
      </c>
      <c r="W826" s="836">
        <v>4.0600000000000005</v>
      </c>
      <c r="X826" s="919">
        <v>2.8000000000000003</v>
      </c>
      <c r="Y826" s="842">
        <v>12.01</v>
      </c>
      <c r="Z826" s="871">
        <v>24.046000000000003</v>
      </c>
      <c r="AA826" s="890"/>
    </row>
    <row r="827" spans="1:27" ht="60">
      <c r="A827" s="845">
        <v>13043</v>
      </c>
      <c r="B827" s="846"/>
      <c r="C827" s="846" t="s">
        <v>754</v>
      </c>
      <c r="D827" s="847"/>
      <c r="E827" s="848">
        <v>7900</v>
      </c>
      <c r="F827" s="926">
        <v>5.3</v>
      </c>
      <c r="G827" s="891"/>
      <c r="H827" s="851">
        <v>4.8</v>
      </c>
      <c r="I827" s="851">
        <v>6.2</v>
      </c>
      <c r="J827" s="852">
        <v>400</v>
      </c>
      <c r="K827" s="853"/>
      <c r="L827" s="854">
        <v>12</v>
      </c>
      <c r="M827" s="855">
        <v>8000</v>
      </c>
      <c r="N827" s="856">
        <v>0.1</v>
      </c>
      <c r="O827" s="857">
        <v>2.4</v>
      </c>
      <c r="P827" s="854">
        <v>42</v>
      </c>
      <c r="Q827" s="839">
        <v>0.1</v>
      </c>
      <c r="R827" s="826">
        <v>1314.9</v>
      </c>
      <c r="S827" s="858">
        <v>252</v>
      </c>
      <c r="T827" s="859">
        <v>986.69999999999993</v>
      </c>
      <c r="U827" s="919">
        <v>25.515000000000001</v>
      </c>
      <c r="V827" s="851">
        <v>2.37</v>
      </c>
      <c r="W827" s="851"/>
      <c r="X827" s="919">
        <v>2.8000000000000003</v>
      </c>
      <c r="Y827" s="860">
        <v>2.37</v>
      </c>
      <c r="Z827" s="861">
        <v>5.3204250000000011</v>
      </c>
      <c r="AA827" s="893"/>
    </row>
    <row r="828" spans="1:27" ht="45">
      <c r="A828" s="863">
        <v>13044</v>
      </c>
      <c r="B828" s="864"/>
      <c r="C828" s="864" t="s">
        <v>755</v>
      </c>
      <c r="D828" s="1304" t="s">
        <v>24</v>
      </c>
      <c r="E828" s="834">
        <v>29000</v>
      </c>
      <c r="F828" s="835"/>
      <c r="G828" s="1008">
        <v>18</v>
      </c>
      <c r="H828" s="1009">
        <v>16</v>
      </c>
      <c r="I828" s="1009">
        <v>22</v>
      </c>
      <c r="J828" s="1069">
        <v>200</v>
      </c>
      <c r="K828" s="782" t="s">
        <v>24</v>
      </c>
      <c r="L828" s="868">
        <v>15</v>
      </c>
      <c r="M828" s="1010">
        <v>6000</v>
      </c>
      <c r="N828" s="809">
        <v>0.25</v>
      </c>
      <c r="O828" s="870">
        <v>1.25</v>
      </c>
      <c r="P828" s="868">
        <v>21</v>
      </c>
      <c r="Q828" s="839">
        <v>0.1</v>
      </c>
      <c r="R828" s="826">
        <v>609</v>
      </c>
      <c r="S828" s="811">
        <v>126</v>
      </c>
      <c r="T828" s="840">
        <v>2141.5</v>
      </c>
      <c r="U828" s="919">
        <v>30.24</v>
      </c>
      <c r="V828" s="1009">
        <v>6.0416666666666661</v>
      </c>
      <c r="W828" s="836"/>
      <c r="X828" s="919">
        <v>2.8000000000000003</v>
      </c>
      <c r="Y828" s="1011">
        <v>6.0416666666666661</v>
      </c>
      <c r="Z828" s="871"/>
      <c r="AA828" s="1013">
        <v>18.424083333333336</v>
      </c>
    </row>
    <row r="829" spans="1:27" ht="15">
      <c r="A829" s="804"/>
      <c r="B829" s="805"/>
      <c r="C829" s="804"/>
      <c r="D829" s="908"/>
      <c r="E829" s="834"/>
      <c r="F829" s="835"/>
      <c r="G829" s="1306"/>
      <c r="H829" s="1307"/>
      <c r="I829" s="1307"/>
      <c r="J829" s="1308"/>
      <c r="K829" s="807"/>
      <c r="L829" s="804"/>
      <c r="M829" s="1308"/>
      <c r="N829" s="809" t="s">
        <v>81</v>
      </c>
      <c r="O829" s="870" t="s">
        <v>81</v>
      </c>
      <c r="P829" s="807"/>
      <c r="Q829" s="839">
        <v>0.1</v>
      </c>
      <c r="R829" s="826">
        <v>826.5</v>
      </c>
      <c r="S829" s="811"/>
      <c r="T829" s="840" t="s">
        <v>81</v>
      </c>
      <c r="U829" s="919">
        <v>40.54</v>
      </c>
      <c r="V829" s="1307"/>
      <c r="W829" s="1307"/>
      <c r="X829" s="919">
        <v>2.8000000000000003</v>
      </c>
      <c r="Y829" s="842" t="s">
        <v>81</v>
      </c>
      <c r="Z829" s="871"/>
      <c r="AA829" s="1309"/>
    </row>
    <row r="830" spans="1:27" ht="28.5">
      <c r="A830" s="814">
        <v>13050</v>
      </c>
      <c r="B830" s="815"/>
      <c r="C830" s="816" t="s">
        <v>668</v>
      </c>
      <c r="D830" s="817"/>
      <c r="E830" s="818"/>
      <c r="F830" s="819"/>
      <c r="G830" s="820"/>
      <c r="H830" s="821"/>
      <c r="I830" s="821"/>
      <c r="J830" s="822"/>
      <c r="K830" s="822"/>
      <c r="L830" s="817"/>
      <c r="M830" s="822"/>
      <c r="N830" s="823" t="s">
        <v>81</v>
      </c>
      <c r="O830" s="874" t="s">
        <v>81</v>
      </c>
      <c r="P830" s="817"/>
      <c r="Q830" s="839">
        <v>0.1</v>
      </c>
      <c r="R830" s="826">
        <v>217.5</v>
      </c>
      <c r="S830" s="827"/>
      <c r="T830" s="828" t="s">
        <v>81</v>
      </c>
      <c r="U830" s="919">
        <v>15.34</v>
      </c>
      <c r="V830" s="821"/>
      <c r="W830" s="821"/>
      <c r="X830" s="919">
        <v>2.8000000000000003</v>
      </c>
      <c r="Y830" s="875" t="s">
        <v>81</v>
      </c>
      <c r="Z830" s="831"/>
      <c r="AA830" s="832"/>
    </row>
    <row r="831" spans="1:27" ht="15">
      <c r="A831" s="804"/>
      <c r="B831" s="805"/>
      <c r="C831" s="804"/>
      <c r="D831" s="908"/>
      <c r="E831" s="834"/>
      <c r="F831" s="835"/>
      <c r="G831" s="933"/>
      <c r="H831" s="836"/>
      <c r="I831" s="836"/>
      <c r="J831" s="837"/>
      <c r="K831" s="807"/>
      <c r="L831" s="804"/>
      <c r="M831" s="837"/>
      <c r="N831" s="809" t="s">
        <v>81</v>
      </c>
      <c r="O831" s="870" t="s">
        <v>81</v>
      </c>
      <c r="P831" s="807"/>
      <c r="Q831" s="839">
        <v>0.1</v>
      </c>
      <c r="R831" s="826">
        <v>2487.5</v>
      </c>
      <c r="S831" s="811"/>
      <c r="T831" s="840" t="s">
        <v>81</v>
      </c>
      <c r="U831" s="919">
        <v>137.02500000000001</v>
      </c>
      <c r="V831" s="910"/>
      <c r="W831" s="836"/>
      <c r="X831" s="919">
        <v>2.8000000000000003</v>
      </c>
      <c r="Y831" s="842" t="s">
        <v>81</v>
      </c>
      <c r="Z831" s="871"/>
      <c r="AA831" s="1013"/>
    </row>
    <row r="832" spans="1:27" ht="30">
      <c r="A832" s="1050">
        <v>13051</v>
      </c>
      <c r="B832" s="885"/>
      <c r="C832" s="846" t="s">
        <v>756</v>
      </c>
      <c r="D832" s="902" t="s">
        <v>24</v>
      </c>
      <c r="E832" s="848">
        <v>18500</v>
      </c>
      <c r="F832" s="926">
        <v>22</v>
      </c>
      <c r="G832" s="1310"/>
      <c r="H832" s="851">
        <v>19</v>
      </c>
      <c r="I832" s="851">
        <v>28</v>
      </c>
      <c r="J832" s="852">
        <v>100</v>
      </c>
      <c r="K832" s="853" t="s">
        <v>24</v>
      </c>
      <c r="L832" s="854">
        <v>15</v>
      </c>
      <c r="M832" s="855">
        <v>4000</v>
      </c>
      <c r="N832" s="856">
        <v>0.25</v>
      </c>
      <c r="O832" s="857">
        <v>1.2</v>
      </c>
      <c r="P832" s="854">
        <v>29</v>
      </c>
      <c r="Q832" s="839">
        <v>0.1</v>
      </c>
      <c r="R832" s="826">
        <v>3383</v>
      </c>
      <c r="S832" s="1311">
        <v>174</v>
      </c>
      <c r="T832" s="859">
        <v>1459.75</v>
      </c>
      <c r="U832" s="919">
        <v>92.05</v>
      </c>
      <c r="V832" s="892">
        <v>5.55</v>
      </c>
      <c r="W832" s="892"/>
      <c r="X832" s="919">
        <v>2.8000000000000003</v>
      </c>
      <c r="Y832" s="860">
        <v>5.55</v>
      </c>
      <c r="Z832" s="1273">
        <v>22.162250000000004</v>
      </c>
      <c r="AA832" s="1312"/>
    </row>
    <row r="833" spans="1:27" ht="90">
      <c r="A833" s="863">
        <v>13052</v>
      </c>
      <c r="B833" s="864"/>
      <c r="C833" s="864" t="s">
        <v>757</v>
      </c>
      <c r="D833" s="1313"/>
      <c r="E833" s="834">
        <v>11000</v>
      </c>
      <c r="F833" s="925">
        <v>47</v>
      </c>
      <c r="G833" s="1314"/>
      <c r="H833" s="836">
        <v>40</v>
      </c>
      <c r="I833" s="836">
        <v>60</v>
      </c>
      <c r="J833" s="837">
        <v>40</v>
      </c>
      <c r="K833" s="782" t="s">
        <v>24</v>
      </c>
      <c r="L833" s="868">
        <v>12</v>
      </c>
      <c r="M833" s="869">
        <v>800</v>
      </c>
      <c r="N833" s="809">
        <v>0.1</v>
      </c>
      <c r="O833" s="870">
        <v>1.2</v>
      </c>
      <c r="P833" s="868">
        <v>7</v>
      </c>
      <c r="Q833" s="839">
        <v>0.1</v>
      </c>
      <c r="R833" s="826">
        <v>746.25</v>
      </c>
      <c r="S833" s="811">
        <v>42</v>
      </c>
      <c r="T833" s="840">
        <v>1065</v>
      </c>
      <c r="U833" s="919">
        <v>27.55</v>
      </c>
      <c r="V833" s="836">
        <v>16.5</v>
      </c>
      <c r="W833" s="836"/>
      <c r="X833" s="919">
        <v>2.8000000000000003</v>
      </c>
      <c r="Y833" s="842">
        <v>16.5</v>
      </c>
      <c r="Z833" s="871">
        <v>47.437500000000007</v>
      </c>
      <c r="AA833" s="1315"/>
    </row>
    <row r="834" spans="1:27" ht="60">
      <c r="A834" s="845">
        <v>13053</v>
      </c>
      <c r="B834" s="846"/>
      <c r="C834" s="846" t="s">
        <v>758</v>
      </c>
      <c r="D834" s="1061">
        <v>2.6</v>
      </c>
      <c r="E834" s="848">
        <v>21500</v>
      </c>
      <c r="F834" s="903">
        <v>114</v>
      </c>
      <c r="G834" s="1062">
        <v>44</v>
      </c>
      <c r="H834" s="1018">
        <v>37</v>
      </c>
      <c r="I834" s="1018">
        <v>55</v>
      </c>
      <c r="J834" s="1063">
        <v>80</v>
      </c>
      <c r="K834" s="1064"/>
      <c r="L834" s="854">
        <v>10</v>
      </c>
      <c r="M834" s="1063">
        <v>3000</v>
      </c>
      <c r="N834" s="856">
        <v>0.25</v>
      </c>
      <c r="O834" s="857">
        <v>1.5</v>
      </c>
      <c r="P834" s="854">
        <v>50</v>
      </c>
      <c r="Q834" s="839">
        <v>0.2</v>
      </c>
      <c r="R834" s="826">
        <v>1044</v>
      </c>
      <c r="S834" s="858">
        <v>300</v>
      </c>
      <c r="T834" s="859">
        <v>2331.75</v>
      </c>
      <c r="U834" s="919">
        <v>47.2</v>
      </c>
      <c r="V834" s="1018">
        <v>10.75</v>
      </c>
      <c r="W834" s="851"/>
      <c r="X834" s="919">
        <v>5.6000000000000005</v>
      </c>
      <c r="Y834" s="1065">
        <v>10.75</v>
      </c>
      <c r="Z834" s="861"/>
      <c r="AA834" s="1019">
        <v>43.886562500000004</v>
      </c>
    </row>
    <row r="835" spans="1:27" ht="30">
      <c r="A835" s="1006">
        <v>13054</v>
      </c>
      <c r="B835" s="900"/>
      <c r="C835" s="864" t="s">
        <v>759</v>
      </c>
      <c r="D835" s="1313">
        <v>250</v>
      </c>
      <c r="E835" s="834">
        <v>5500</v>
      </c>
      <c r="F835" s="925">
        <v>14.5</v>
      </c>
      <c r="G835" s="1316"/>
      <c r="H835" s="836">
        <v>13</v>
      </c>
      <c r="I835" s="836">
        <v>18</v>
      </c>
      <c r="J835" s="837">
        <v>50</v>
      </c>
      <c r="K835" s="782" t="s">
        <v>24</v>
      </c>
      <c r="L835" s="868">
        <v>12</v>
      </c>
      <c r="M835" s="869">
        <v>2500</v>
      </c>
      <c r="N835" s="809">
        <v>0.25</v>
      </c>
      <c r="O835" s="870">
        <v>1.6</v>
      </c>
      <c r="P835" s="868">
        <v>7</v>
      </c>
      <c r="Q835" s="975">
        <v>0</v>
      </c>
      <c r="R835" s="826">
        <v>292.2</v>
      </c>
      <c r="S835" s="877">
        <v>42</v>
      </c>
      <c r="T835" s="840">
        <v>493</v>
      </c>
      <c r="U835" s="1317">
        <v>2.6413333333333334E-2</v>
      </c>
      <c r="V835" s="969">
        <v>3.5200000000000005</v>
      </c>
      <c r="W835" s="969"/>
      <c r="X835" s="1318">
        <v>0</v>
      </c>
      <c r="Y835" s="842">
        <v>3.5200000000000005</v>
      </c>
      <c r="Z835" s="1319">
        <v>14.718</v>
      </c>
      <c r="AA835" s="1320"/>
    </row>
    <row r="836" spans="1:27" ht="45">
      <c r="A836" s="845">
        <v>13055</v>
      </c>
      <c r="B836" s="846"/>
      <c r="C836" s="846" t="s">
        <v>760</v>
      </c>
      <c r="D836" s="902">
        <v>8</v>
      </c>
      <c r="E836" s="848">
        <v>11000</v>
      </c>
      <c r="F836" s="903">
        <v>30</v>
      </c>
      <c r="G836" s="972">
        <v>370</v>
      </c>
      <c r="H836" s="905">
        <v>320</v>
      </c>
      <c r="I836" s="905">
        <v>460</v>
      </c>
      <c r="J836" s="906">
        <v>6</v>
      </c>
      <c r="K836" s="853" t="s">
        <v>24</v>
      </c>
      <c r="L836" s="854">
        <v>12</v>
      </c>
      <c r="M836" s="906">
        <v>100</v>
      </c>
      <c r="N836" s="856">
        <v>0.1</v>
      </c>
      <c r="O836" s="857">
        <v>1</v>
      </c>
      <c r="P836" s="854">
        <v>59</v>
      </c>
      <c r="Q836" s="839"/>
      <c r="R836" s="826" t="s">
        <v>81</v>
      </c>
      <c r="S836" s="858">
        <v>354</v>
      </c>
      <c r="T836" s="859">
        <v>1377</v>
      </c>
      <c r="U836" s="919"/>
      <c r="V836" s="1055">
        <v>110</v>
      </c>
      <c r="W836" s="851"/>
      <c r="X836" s="919"/>
      <c r="Y836" s="907">
        <v>110</v>
      </c>
      <c r="Z836" s="861">
        <v>29.876000000000005</v>
      </c>
      <c r="AA836" s="894">
        <v>373.45000000000005</v>
      </c>
    </row>
    <row r="837" spans="1:27" ht="90">
      <c r="A837" s="863">
        <v>13056</v>
      </c>
      <c r="B837" s="864"/>
      <c r="C837" s="864" t="s">
        <v>761</v>
      </c>
      <c r="D837" s="908">
        <v>8</v>
      </c>
      <c r="E837" s="834">
        <v>26000</v>
      </c>
      <c r="F837" s="835">
        <v>63</v>
      </c>
      <c r="G837" s="973">
        <v>790</v>
      </c>
      <c r="H837" s="910">
        <v>690</v>
      </c>
      <c r="I837" s="910">
        <v>960</v>
      </c>
      <c r="J837" s="911">
        <v>6</v>
      </c>
      <c r="K837" s="782" t="s">
        <v>24</v>
      </c>
      <c r="L837" s="868">
        <v>12</v>
      </c>
      <c r="M837" s="911">
        <v>100</v>
      </c>
      <c r="N837" s="809">
        <v>0.1</v>
      </c>
      <c r="O837" s="870">
        <v>1</v>
      </c>
      <c r="P837" s="868">
        <v>59</v>
      </c>
      <c r="Q837" s="825"/>
      <c r="R837" s="826" t="s">
        <v>81</v>
      </c>
      <c r="S837" s="811">
        <v>354</v>
      </c>
      <c r="T837" s="840">
        <v>2772</v>
      </c>
      <c r="U837" s="829"/>
      <c r="V837" s="974">
        <v>260</v>
      </c>
      <c r="W837" s="836"/>
      <c r="X837" s="829"/>
      <c r="Y837" s="913">
        <v>260</v>
      </c>
      <c r="Z837" s="871">
        <v>63.536000000000001</v>
      </c>
      <c r="AA837" s="970">
        <v>794.2</v>
      </c>
    </row>
    <row r="838" spans="1:27" ht="90">
      <c r="A838" s="845">
        <v>13057</v>
      </c>
      <c r="B838" s="846"/>
      <c r="C838" s="846" t="s">
        <v>762</v>
      </c>
      <c r="D838" s="902"/>
      <c r="E838" s="848">
        <v>22500</v>
      </c>
      <c r="F838" s="903"/>
      <c r="G838" s="1282">
        <v>0.06</v>
      </c>
      <c r="H838" s="1283">
        <v>0.05</v>
      </c>
      <c r="I838" s="1283">
        <v>7.0000000000000007E-2</v>
      </c>
      <c r="J838" s="1284">
        <v>100000</v>
      </c>
      <c r="K838" s="853" t="s">
        <v>24</v>
      </c>
      <c r="L838" s="854">
        <v>12</v>
      </c>
      <c r="M838" s="1284">
        <v>2000000</v>
      </c>
      <c r="N838" s="856">
        <v>0.1</v>
      </c>
      <c r="O838" s="857">
        <v>2.5499999999999998</v>
      </c>
      <c r="P838" s="854">
        <v>35</v>
      </c>
      <c r="Q838" s="839"/>
      <c r="R838" s="826" t="s">
        <v>81</v>
      </c>
      <c r="S838" s="858">
        <v>210</v>
      </c>
      <c r="T838" s="859">
        <v>2302.5</v>
      </c>
      <c r="U838" s="919"/>
      <c r="V838" s="1321">
        <v>2.8687499999999998E-2</v>
      </c>
      <c r="W838" s="851"/>
      <c r="X838" s="919"/>
      <c r="Y838" s="1322">
        <v>2.8687499999999998E-2</v>
      </c>
      <c r="Z838" s="861"/>
      <c r="AA838" s="1287">
        <v>5.6883749999999997E-2</v>
      </c>
    </row>
    <row r="839" spans="1:27" ht="15">
      <c r="A839" s="804"/>
      <c r="B839" s="805"/>
      <c r="C839" s="804"/>
      <c r="D839" s="1323"/>
      <c r="E839" s="834"/>
      <c r="F839" s="835"/>
      <c r="G839" s="1324"/>
      <c r="H839" s="836"/>
      <c r="I839" s="836"/>
      <c r="J839" s="837"/>
      <c r="K839" s="807"/>
      <c r="L839" s="804"/>
      <c r="M839" s="837"/>
      <c r="N839" s="809" t="s">
        <v>81</v>
      </c>
      <c r="O839" s="870" t="s">
        <v>81</v>
      </c>
      <c r="P839" s="807"/>
      <c r="Q839" s="839">
        <v>6.7000000000000004E-2</v>
      </c>
      <c r="R839" s="826">
        <v>1363.6</v>
      </c>
      <c r="S839" s="811"/>
      <c r="T839" s="840" t="s">
        <v>81</v>
      </c>
      <c r="U839" s="919">
        <v>36.714999999999996</v>
      </c>
      <c r="V839" s="836"/>
      <c r="W839" s="836"/>
      <c r="X839" s="919">
        <v>1.8760000000000001</v>
      </c>
      <c r="Y839" s="842" t="s">
        <v>81</v>
      </c>
      <c r="Z839" s="871"/>
      <c r="AA839" s="1325"/>
    </row>
    <row r="840" spans="1:27" ht="128.25">
      <c r="A840" s="943"/>
      <c r="B840" s="944"/>
      <c r="C840" s="945" t="s">
        <v>763</v>
      </c>
      <c r="D840" s="1044"/>
      <c r="E840" s="947"/>
      <c r="F840" s="948"/>
      <c r="G840" s="1234"/>
      <c r="H840" s="950"/>
      <c r="I840" s="950"/>
      <c r="J840" s="951"/>
      <c r="K840" s="952"/>
      <c r="L840" s="953"/>
      <c r="M840" s="951"/>
      <c r="N840" s="954" t="s">
        <v>81</v>
      </c>
      <c r="O840" s="955" t="s">
        <v>81</v>
      </c>
      <c r="P840" s="953"/>
      <c r="Q840" s="839">
        <v>6.7000000000000004E-2</v>
      </c>
      <c r="R840" s="826">
        <v>2088</v>
      </c>
      <c r="S840" s="956"/>
      <c r="T840" s="957" t="s">
        <v>81</v>
      </c>
      <c r="U840" s="919">
        <v>33.914285714285711</v>
      </c>
      <c r="V840" s="1046"/>
      <c r="W840" s="950"/>
      <c r="X840" s="919">
        <v>1.8760000000000001</v>
      </c>
      <c r="Y840" s="958" t="s">
        <v>81</v>
      </c>
      <c r="Z840" s="959"/>
      <c r="AA840" s="1235"/>
    </row>
    <row r="841" spans="1:27" ht="15">
      <c r="A841" s="804"/>
      <c r="B841" s="805"/>
      <c r="C841" s="804"/>
      <c r="D841" s="908"/>
      <c r="E841" s="834"/>
      <c r="F841" s="835"/>
      <c r="G841" s="933"/>
      <c r="H841" s="836"/>
      <c r="I841" s="836"/>
      <c r="J841" s="837"/>
      <c r="K841" s="807"/>
      <c r="L841" s="804"/>
      <c r="M841" s="837"/>
      <c r="N841" s="809" t="s">
        <v>81</v>
      </c>
      <c r="O841" s="870" t="s">
        <v>81</v>
      </c>
      <c r="P841" s="807"/>
      <c r="Q841" s="839">
        <v>0.1</v>
      </c>
      <c r="R841" s="826">
        <v>365.4</v>
      </c>
      <c r="S841" s="811"/>
      <c r="T841" s="840" t="s">
        <v>81</v>
      </c>
      <c r="U841" s="919">
        <v>21.839999999999996</v>
      </c>
      <c r="V841" s="910"/>
      <c r="W841" s="836"/>
      <c r="X841" s="919">
        <v>2.8000000000000003</v>
      </c>
      <c r="Y841" s="842" t="s">
        <v>81</v>
      </c>
      <c r="Z841" s="871"/>
      <c r="AA841" s="1013"/>
    </row>
    <row r="842" spans="1:27" ht="42.75">
      <c r="A842" s="814">
        <v>14000</v>
      </c>
      <c r="B842" s="815" t="s">
        <v>1056</v>
      </c>
      <c r="C842" s="816" t="s">
        <v>764</v>
      </c>
      <c r="D842" s="817"/>
      <c r="E842" s="818"/>
      <c r="F842" s="819"/>
      <c r="G842" s="820"/>
      <c r="H842" s="821"/>
      <c r="I842" s="821"/>
      <c r="J842" s="822"/>
      <c r="K842" s="822"/>
      <c r="L842" s="817"/>
      <c r="M842" s="822"/>
      <c r="N842" s="823" t="s">
        <v>81</v>
      </c>
      <c r="O842" s="874" t="s">
        <v>81</v>
      </c>
      <c r="P842" s="817"/>
      <c r="Q842" s="839">
        <v>0.1</v>
      </c>
      <c r="R842" s="826">
        <v>522</v>
      </c>
      <c r="S842" s="827"/>
      <c r="T842" s="828" t="s">
        <v>81</v>
      </c>
      <c r="U842" s="919">
        <v>32.299999999999997</v>
      </c>
      <c r="V842" s="821"/>
      <c r="W842" s="821"/>
      <c r="X842" s="919">
        <v>2.8000000000000003</v>
      </c>
      <c r="Y842" s="875" t="s">
        <v>81</v>
      </c>
      <c r="Z842" s="831"/>
      <c r="AA842" s="832"/>
    </row>
    <row r="843" spans="1:27" ht="15">
      <c r="A843" s="804"/>
      <c r="B843" s="805"/>
      <c r="C843" s="804"/>
      <c r="D843" s="865"/>
      <c r="E843" s="834"/>
      <c r="F843" s="835"/>
      <c r="G843" s="889"/>
      <c r="H843" s="836"/>
      <c r="I843" s="836"/>
      <c r="J843" s="837"/>
      <c r="K843" s="807"/>
      <c r="L843" s="804"/>
      <c r="M843" s="837"/>
      <c r="N843" s="809" t="s">
        <v>81</v>
      </c>
      <c r="O843" s="870" t="s">
        <v>81</v>
      </c>
      <c r="P843" s="807"/>
      <c r="Q843" s="839">
        <v>0.2</v>
      </c>
      <c r="R843" s="826">
        <v>400.2</v>
      </c>
      <c r="S843" s="811"/>
      <c r="T843" s="840" t="s">
        <v>81</v>
      </c>
      <c r="U843" s="919">
        <v>24.32</v>
      </c>
      <c r="V843" s="836"/>
      <c r="W843" s="836"/>
      <c r="X843" s="919">
        <v>5.6000000000000005</v>
      </c>
      <c r="Y843" s="842" t="s">
        <v>81</v>
      </c>
      <c r="Z843" s="871"/>
      <c r="AA843" s="1326"/>
    </row>
    <row r="844" spans="1:27" ht="45">
      <c r="A844" s="845">
        <v>14001</v>
      </c>
      <c r="B844" s="846"/>
      <c r="C844" s="846" t="s">
        <v>765</v>
      </c>
      <c r="D844" s="902">
        <v>50</v>
      </c>
      <c r="E844" s="848">
        <v>4700</v>
      </c>
      <c r="F844" s="903">
        <v>55</v>
      </c>
      <c r="G844" s="972">
        <v>110</v>
      </c>
      <c r="H844" s="905">
        <v>94</v>
      </c>
      <c r="I844" s="905">
        <v>140</v>
      </c>
      <c r="J844" s="906">
        <v>5</v>
      </c>
      <c r="K844" s="853" t="s">
        <v>24</v>
      </c>
      <c r="L844" s="854">
        <v>15</v>
      </c>
      <c r="M844" s="906">
        <v>400</v>
      </c>
      <c r="N844" s="856">
        <v>0.25</v>
      </c>
      <c r="O844" s="857">
        <v>1.9</v>
      </c>
      <c r="P844" s="854">
        <v>11</v>
      </c>
      <c r="Q844" s="839"/>
      <c r="R844" s="826" t="s">
        <v>81</v>
      </c>
      <c r="S844" s="858">
        <v>66</v>
      </c>
      <c r="T844" s="859">
        <v>392.65</v>
      </c>
      <c r="U844" s="919"/>
      <c r="V844" s="905">
        <v>22.324999999999999</v>
      </c>
      <c r="W844" s="851"/>
      <c r="X844" s="919"/>
      <c r="Y844" s="907">
        <v>22.324999999999999</v>
      </c>
      <c r="Z844" s="861"/>
      <c r="AA844" s="894">
        <v>110.94050000000001</v>
      </c>
    </row>
    <row r="845" spans="1:27" ht="30">
      <c r="A845" s="863">
        <v>14002</v>
      </c>
      <c r="B845" s="864"/>
      <c r="C845" s="864" t="s">
        <v>766</v>
      </c>
      <c r="D845" s="908">
        <v>25</v>
      </c>
      <c r="E845" s="834">
        <v>5400</v>
      </c>
      <c r="F845" s="835">
        <v>50</v>
      </c>
      <c r="G845" s="973">
        <v>200</v>
      </c>
      <c r="H845" s="910">
        <v>180</v>
      </c>
      <c r="I845" s="910">
        <v>240</v>
      </c>
      <c r="J845" s="911">
        <v>5</v>
      </c>
      <c r="K845" s="782" t="s">
        <v>24</v>
      </c>
      <c r="L845" s="868">
        <v>12</v>
      </c>
      <c r="M845" s="911">
        <v>250</v>
      </c>
      <c r="N845" s="809">
        <v>0.25</v>
      </c>
      <c r="O845" s="870">
        <v>3.7</v>
      </c>
      <c r="P845" s="868">
        <v>10</v>
      </c>
      <c r="Q845" s="825"/>
      <c r="R845" s="826" t="s">
        <v>81</v>
      </c>
      <c r="S845" s="811">
        <v>60</v>
      </c>
      <c r="T845" s="840">
        <v>502.8</v>
      </c>
      <c r="U845" s="829"/>
      <c r="V845" s="910">
        <v>79.920000000000016</v>
      </c>
      <c r="W845" s="836"/>
      <c r="X845" s="829"/>
      <c r="Y845" s="913">
        <v>79.920000000000016</v>
      </c>
      <c r="Z845" s="871">
        <v>49.632000000000019</v>
      </c>
      <c r="AA845" s="970">
        <v>198.52800000000005</v>
      </c>
    </row>
    <row r="846" spans="1:27" ht="30">
      <c r="A846" s="845">
        <v>14003</v>
      </c>
      <c r="B846" s="846"/>
      <c r="C846" s="846" t="s">
        <v>767</v>
      </c>
      <c r="D846" s="902">
        <v>25</v>
      </c>
      <c r="E846" s="848">
        <v>7000</v>
      </c>
      <c r="F846" s="903">
        <v>33</v>
      </c>
      <c r="G846" s="972">
        <v>130</v>
      </c>
      <c r="H846" s="905">
        <v>120</v>
      </c>
      <c r="I846" s="905">
        <v>150</v>
      </c>
      <c r="J846" s="906">
        <v>10</v>
      </c>
      <c r="K846" s="853" t="s">
        <v>24</v>
      </c>
      <c r="L846" s="854">
        <v>12</v>
      </c>
      <c r="M846" s="906">
        <v>250</v>
      </c>
      <c r="N846" s="856">
        <v>0.25</v>
      </c>
      <c r="O846" s="857">
        <v>1.9</v>
      </c>
      <c r="P846" s="854">
        <v>12</v>
      </c>
      <c r="Q846" s="839"/>
      <c r="R846" s="826" t="s">
        <v>81</v>
      </c>
      <c r="S846" s="858">
        <v>72</v>
      </c>
      <c r="T846" s="859">
        <v>646</v>
      </c>
      <c r="U846" s="841"/>
      <c r="V846" s="905">
        <v>53.199999999999996</v>
      </c>
      <c r="W846" s="851"/>
      <c r="X846" s="841"/>
      <c r="Y846" s="907">
        <v>53.199999999999996</v>
      </c>
      <c r="Z846" s="861">
        <v>32.394999999999996</v>
      </c>
      <c r="AA846" s="894">
        <v>129.57999999999998</v>
      </c>
    </row>
    <row r="847" spans="1:27" ht="30">
      <c r="A847" s="863">
        <v>14004</v>
      </c>
      <c r="B847" s="864"/>
      <c r="C847" s="864" t="s">
        <v>1147</v>
      </c>
      <c r="D847" s="908">
        <v>20</v>
      </c>
      <c r="E847" s="834">
        <v>8600</v>
      </c>
      <c r="F847" s="835">
        <v>32</v>
      </c>
      <c r="G847" s="973">
        <v>160</v>
      </c>
      <c r="H847" s="910">
        <v>140</v>
      </c>
      <c r="I847" s="910">
        <v>190</v>
      </c>
      <c r="J847" s="911">
        <v>10</v>
      </c>
      <c r="K847" s="782" t="s">
        <v>24</v>
      </c>
      <c r="L847" s="868">
        <v>12</v>
      </c>
      <c r="M847" s="911">
        <v>200</v>
      </c>
      <c r="N847" s="809">
        <v>0.1</v>
      </c>
      <c r="O847" s="870">
        <v>1.4</v>
      </c>
      <c r="P847" s="868">
        <v>9</v>
      </c>
      <c r="Q847" s="839">
        <v>0.02</v>
      </c>
      <c r="R847" s="826">
        <v>313.2</v>
      </c>
      <c r="S847" s="811">
        <v>54</v>
      </c>
      <c r="T847" s="840">
        <v>853.80000000000007</v>
      </c>
      <c r="U847" s="1327">
        <v>3.4283333333333332</v>
      </c>
      <c r="V847" s="910">
        <v>60.199999999999996</v>
      </c>
      <c r="W847" s="836"/>
      <c r="X847" s="1327">
        <v>0.56000000000000005</v>
      </c>
      <c r="Y847" s="913">
        <v>60.199999999999996</v>
      </c>
      <c r="Z847" s="871">
        <v>32.027600000000007</v>
      </c>
      <c r="AA847" s="970">
        <v>160.13800000000003</v>
      </c>
    </row>
    <row r="848" spans="1:27" ht="45">
      <c r="A848" s="845">
        <v>14005</v>
      </c>
      <c r="B848" s="846"/>
      <c r="C848" s="846" t="s">
        <v>769</v>
      </c>
      <c r="D848" s="847">
        <v>7</v>
      </c>
      <c r="E848" s="848">
        <v>10500</v>
      </c>
      <c r="F848" s="926">
        <v>73</v>
      </c>
      <c r="G848" s="891"/>
      <c r="H848" s="851">
        <v>62</v>
      </c>
      <c r="I848" s="851">
        <v>92</v>
      </c>
      <c r="J848" s="852">
        <v>20</v>
      </c>
      <c r="K848" s="853">
        <v>60</v>
      </c>
      <c r="L848" s="854">
        <v>12</v>
      </c>
      <c r="M848" s="855">
        <v>1500</v>
      </c>
      <c r="N848" s="856">
        <v>0.25</v>
      </c>
      <c r="O848" s="857">
        <v>1.8</v>
      </c>
      <c r="P848" s="854">
        <v>12</v>
      </c>
      <c r="Q848" s="839">
        <v>0.1</v>
      </c>
      <c r="R848" s="826">
        <v>2001</v>
      </c>
      <c r="S848" s="858">
        <v>156</v>
      </c>
      <c r="T848" s="859">
        <v>1017</v>
      </c>
      <c r="U848" s="841">
        <v>44.16</v>
      </c>
      <c r="V848" s="851">
        <v>12.6</v>
      </c>
      <c r="W848" s="851">
        <v>3.0449999999999999</v>
      </c>
      <c r="X848" s="841">
        <v>2.8000000000000003</v>
      </c>
      <c r="Y848" s="860">
        <v>15.645</v>
      </c>
      <c r="Z848" s="861">
        <v>73.144500000000008</v>
      </c>
      <c r="AA848" s="893"/>
    </row>
    <row r="849" spans="1:27" ht="45">
      <c r="A849" s="863">
        <v>14006</v>
      </c>
      <c r="B849" s="864"/>
      <c r="C849" s="864" t="s">
        <v>770</v>
      </c>
      <c r="D849" s="865">
        <v>5</v>
      </c>
      <c r="E849" s="834">
        <v>5000</v>
      </c>
      <c r="F849" s="925">
        <v>50</v>
      </c>
      <c r="G849" s="889"/>
      <c r="H849" s="836">
        <v>43</v>
      </c>
      <c r="I849" s="836">
        <v>61</v>
      </c>
      <c r="J849" s="837">
        <v>20</v>
      </c>
      <c r="K849" s="782">
        <v>95</v>
      </c>
      <c r="L849" s="868">
        <v>10</v>
      </c>
      <c r="M849" s="869">
        <v>1000</v>
      </c>
      <c r="N849" s="809">
        <v>0.25</v>
      </c>
      <c r="O849" s="870">
        <v>2.5</v>
      </c>
      <c r="P849" s="868">
        <v>9</v>
      </c>
      <c r="Q849" s="839">
        <v>0.1</v>
      </c>
      <c r="R849" s="826">
        <v>913.5</v>
      </c>
      <c r="S849" s="811">
        <v>117</v>
      </c>
      <c r="T849" s="840">
        <v>589.5</v>
      </c>
      <c r="U849" s="841">
        <v>8.4875000000000007</v>
      </c>
      <c r="V849" s="836">
        <v>12.5</v>
      </c>
      <c r="W849" s="836">
        <v>3.4437500000000001</v>
      </c>
      <c r="X849" s="841">
        <v>2.8000000000000003</v>
      </c>
      <c r="Y849" s="842">
        <v>15.94375</v>
      </c>
      <c r="Z849" s="871">
        <v>49.960625000000007</v>
      </c>
      <c r="AA849" s="890"/>
    </row>
    <row r="850" spans="1:27" ht="75">
      <c r="A850" s="845">
        <v>14007</v>
      </c>
      <c r="B850" s="846"/>
      <c r="C850" s="846" t="s">
        <v>771</v>
      </c>
      <c r="D850" s="902"/>
      <c r="E850" s="848">
        <v>2400</v>
      </c>
      <c r="F850" s="903"/>
      <c r="G850" s="972">
        <v>37</v>
      </c>
      <c r="H850" s="905">
        <v>31</v>
      </c>
      <c r="I850" s="905">
        <v>46</v>
      </c>
      <c r="J850" s="906">
        <v>10</v>
      </c>
      <c r="K850" s="853" t="s">
        <v>24</v>
      </c>
      <c r="L850" s="854">
        <v>12</v>
      </c>
      <c r="M850" s="906">
        <v>750</v>
      </c>
      <c r="N850" s="856">
        <v>0.25</v>
      </c>
      <c r="O850" s="857">
        <v>2.35</v>
      </c>
      <c r="P850" s="854">
        <v>10</v>
      </c>
      <c r="Q850" s="839">
        <v>0.1</v>
      </c>
      <c r="R850" s="826">
        <v>2610</v>
      </c>
      <c r="S850" s="858">
        <v>60</v>
      </c>
      <c r="T850" s="859">
        <v>256.8</v>
      </c>
      <c r="U850" s="841">
        <v>28.083333333333332</v>
      </c>
      <c r="V850" s="905">
        <v>7.5200000000000005</v>
      </c>
      <c r="W850" s="851"/>
      <c r="X850" s="841">
        <v>2.8000000000000003</v>
      </c>
      <c r="Y850" s="907">
        <v>7.5200000000000005</v>
      </c>
      <c r="Z850" s="861"/>
      <c r="AA850" s="894">
        <v>36.520000000000003</v>
      </c>
    </row>
    <row r="851" spans="1:27" ht="30">
      <c r="A851" s="863">
        <v>14008</v>
      </c>
      <c r="B851" s="864"/>
      <c r="C851" s="864" t="s">
        <v>772</v>
      </c>
      <c r="D851" s="1007">
        <v>2.6</v>
      </c>
      <c r="E851" s="834">
        <v>21500</v>
      </c>
      <c r="F851" s="835">
        <v>114</v>
      </c>
      <c r="G851" s="1008">
        <v>44</v>
      </c>
      <c r="H851" s="1009">
        <v>37</v>
      </c>
      <c r="I851" s="1009">
        <v>55</v>
      </c>
      <c r="J851" s="1010">
        <v>80</v>
      </c>
      <c r="K851" s="1066"/>
      <c r="L851" s="868">
        <v>10</v>
      </c>
      <c r="M851" s="1010">
        <v>3000</v>
      </c>
      <c r="N851" s="809">
        <v>0.25</v>
      </c>
      <c r="O851" s="870">
        <v>1.5</v>
      </c>
      <c r="P851" s="868">
        <v>50</v>
      </c>
      <c r="Q851" s="839">
        <v>3.3300000000000003E-2</v>
      </c>
      <c r="R851" s="826">
        <v>126.65</v>
      </c>
      <c r="S851" s="811">
        <v>300</v>
      </c>
      <c r="T851" s="840">
        <v>2331.75</v>
      </c>
      <c r="U851" s="1078">
        <v>2.7606666666666668</v>
      </c>
      <c r="V851" s="1009">
        <v>10.75</v>
      </c>
      <c r="W851" s="836"/>
      <c r="X851" s="1078">
        <v>0.93240000000000012</v>
      </c>
      <c r="Y851" s="1011">
        <v>10.75</v>
      </c>
      <c r="Z851" s="871"/>
      <c r="AA851" s="1013">
        <v>43.886562500000004</v>
      </c>
    </row>
    <row r="852" spans="1:27" ht="15">
      <c r="A852" s="863"/>
      <c r="B852" s="864"/>
      <c r="C852" s="863"/>
      <c r="D852" s="782"/>
      <c r="E852" s="834"/>
      <c r="F852" s="920"/>
      <c r="G852" s="867"/>
      <c r="H852" s="921"/>
      <c r="I852" s="921"/>
      <c r="J852" s="782"/>
      <c r="K852" s="782"/>
      <c r="L852" s="868"/>
      <c r="M852" s="782"/>
      <c r="N852" s="809" t="s">
        <v>81</v>
      </c>
      <c r="O852" s="870" t="s">
        <v>81</v>
      </c>
      <c r="P852" s="868"/>
      <c r="Q852" s="839">
        <v>3.3300000000000003E-2</v>
      </c>
      <c r="R852" s="826">
        <v>89.4</v>
      </c>
      <c r="S852" s="785"/>
      <c r="T852" s="840" t="s">
        <v>81</v>
      </c>
      <c r="U852" s="1078">
        <v>2.0640000000000001</v>
      </c>
      <c r="V852" s="921"/>
      <c r="W852" s="921"/>
      <c r="X852" s="1078">
        <v>0.93240000000000012</v>
      </c>
      <c r="Y852" s="842" t="s">
        <v>81</v>
      </c>
      <c r="Z852" s="922"/>
      <c r="AA852" s="895"/>
    </row>
    <row r="853" spans="1:27" ht="28.5">
      <c r="A853" s="814">
        <v>14020</v>
      </c>
      <c r="B853" s="815"/>
      <c r="C853" s="816" t="s">
        <v>773</v>
      </c>
      <c r="D853" s="817"/>
      <c r="E853" s="818"/>
      <c r="F853" s="819"/>
      <c r="G853" s="820"/>
      <c r="H853" s="821"/>
      <c r="I853" s="821"/>
      <c r="J853" s="822"/>
      <c r="K853" s="822"/>
      <c r="L853" s="817"/>
      <c r="M853" s="822"/>
      <c r="N853" s="823" t="s">
        <v>81</v>
      </c>
      <c r="O853" s="874" t="s">
        <v>81</v>
      </c>
      <c r="P853" s="817"/>
      <c r="Q853" s="839">
        <v>3.3300000000000003E-2</v>
      </c>
      <c r="R853" s="826">
        <v>402.3</v>
      </c>
      <c r="S853" s="827"/>
      <c r="T853" s="828" t="s">
        <v>81</v>
      </c>
      <c r="U853" s="1078">
        <v>8.4013333333333318</v>
      </c>
      <c r="V853" s="821"/>
      <c r="W853" s="821"/>
      <c r="X853" s="1078">
        <v>0.93240000000000012</v>
      </c>
      <c r="Y853" s="875" t="s">
        <v>81</v>
      </c>
      <c r="Z853" s="831"/>
      <c r="AA853" s="832"/>
    </row>
    <row r="854" spans="1:27" ht="15">
      <c r="A854" s="804"/>
      <c r="B854" s="805"/>
      <c r="C854" s="804"/>
      <c r="D854" s="908"/>
      <c r="E854" s="834"/>
      <c r="F854" s="835"/>
      <c r="G854" s="968"/>
      <c r="H854" s="910"/>
      <c r="I854" s="910"/>
      <c r="J854" s="911"/>
      <c r="K854" s="807"/>
      <c r="L854" s="804"/>
      <c r="M854" s="911"/>
      <c r="N854" s="809" t="s">
        <v>81</v>
      </c>
      <c r="O854" s="870" t="s">
        <v>81</v>
      </c>
      <c r="P854" s="807"/>
      <c r="Q854" s="839">
        <v>0.05</v>
      </c>
      <c r="R854" s="826">
        <v>1655.8</v>
      </c>
      <c r="S854" s="811"/>
      <c r="T854" s="840" t="s">
        <v>81</v>
      </c>
      <c r="U854" s="841">
        <v>4.5395000000000003</v>
      </c>
      <c r="V854" s="910"/>
      <c r="W854" s="836"/>
      <c r="X854" s="841">
        <v>1.4000000000000001</v>
      </c>
      <c r="Y854" s="842" t="s">
        <v>81</v>
      </c>
      <c r="Z854" s="871"/>
      <c r="AA854" s="970"/>
    </row>
    <row r="855" spans="1:27" ht="60">
      <c r="A855" s="845">
        <v>14021</v>
      </c>
      <c r="B855" s="846"/>
      <c r="C855" s="846" t="s">
        <v>774</v>
      </c>
      <c r="D855" s="902"/>
      <c r="E855" s="848">
        <v>6600</v>
      </c>
      <c r="F855" s="926">
        <v>46</v>
      </c>
      <c r="G855" s="930"/>
      <c r="H855" s="851">
        <v>40</v>
      </c>
      <c r="I855" s="851">
        <v>57</v>
      </c>
      <c r="J855" s="855">
        <v>20</v>
      </c>
      <c r="K855" s="853" t="s">
        <v>24</v>
      </c>
      <c r="L855" s="854">
        <v>12</v>
      </c>
      <c r="M855" s="855">
        <v>500</v>
      </c>
      <c r="N855" s="856">
        <v>0.25</v>
      </c>
      <c r="O855" s="857">
        <v>0.9</v>
      </c>
      <c r="P855" s="854">
        <v>10</v>
      </c>
      <c r="Q855" s="839">
        <v>0.05</v>
      </c>
      <c r="R855" s="826">
        <v>3214.2</v>
      </c>
      <c r="S855" s="858">
        <v>60</v>
      </c>
      <c r="T855" s="859">
        <v>601.20000000000005</v>
      </c>
      <c r="U855" s="841">
        <v>8.6204999999999998</v>
      </c>
      <c r="V855" s="851">
        <v>11.879999999999999</v>
      </c>
      <c r="W855" s="851"/>
      <c r="X855" s="841">
        <v>1.4000000000000001</v>
      </c>
      <c r="Y855" s="860">
        <v>11.879999999999999</v>
      </c>
      <c r="Z855" s="861">
        <v>46.134</v>
      </c>
      <c r="AA855" s="894"/>
    </row>
    <row r="856" spans="1:27" ht="105">
      <c r="A856" s="863">
        <v>14022</v>
      </c>
      <c r="B856" s="864"/>
      <c r="C856" s="864" t="s">
        <v>775</v>
      </c>
      <c r="D856" s="865">
        <v>7</v>
      </c>
      <c r="E856" s="834">
        <v>7600</v>
      </c>
      <c r="F856" s="925">
        <v>58</v>
      </c>
      <c r="G856" s="889"/>
      <c r="H856" s="836">
        <v>50</v>
      </c>
      <c r="I856" s="836">
        <v>71</v>
      </c>
      <c r="J856" s="869">
        <v>20</v>
      </c>
      <c r="K856" s="782">
        <v>70</v>
      </c>
      <c r="L856" s="868">
        <v>12</v>
      </c>
      <c r="M856" s="869">
        <v>500</v>
      </c>
      <c r="N856" s="809">
        <v>0.25</v>
      </c>
      <c r="O856" s="870">
        <v>0.85</v>
      </c>
      <c r="P856" s="868">
        <v>8</v>
      </c>
      <c r="Q856" s="839">
        <v>0.05</v>
      </c>
      <c r="R856" s="826">
        <v>5844</v>
      </c>
      <c r="S856" s="811">
        <v>104</v>
      </c>
      <c r="T856" s="840">
        <v>727.2</v>
      </c>
      <c r="U856" s="841">
        <v>15.4175</v>
      </c>
      <c r="V856" s="836">
        <v>12.92</v>
      </c>
      <c r="W856" s="836">
        <v>3.5525000000000002</v>
      </c>
      <c r="X856" s="841">
        <v>1.4000000000000001</v>
      </c>
      <c r="Y856" s="842">
        <v>16.4725</v>
      </c>
      <c r="Z856" s="871">
        <v>58.115749999999998</v>
      </c>
      <c r="AA856" s="890"/>
    </row>
    <row r="857" spans="1:27" ht="75">
      <c r="A857" s="845">
        <v>14025</v>
      </c>
      <c r="B857" s="846"/>
      <c r="C857" s="846" t="s">
        <v>776</v>
      </c>
      <c r="D857" s="847">
        <v>8</v>
      </c>
      <c r="E857" s="848">
        <v>5600</v>
      </c>
      <c r="F857" s="926">
        <v>26</v>
      </c>
      <c r="G857" s="891"/>
      <c r="H857" s="851">
        <v>23.5</v>
      </c>
      <c r="I857" s="851">
        <v>31</v>
      </c>
      <c r="J857" s="852">
        <v>40</v>
      </c>
      <c r="K857" s="853">
        <v>70</v>
      </c>
      <c r="L857" s="854">
        <v>12</v>
      </c>
      <c r="M857" s="855">
        <v>1000</v>
      </c>
      <c r="N857" s="856">
        <v>0.25</v>
      </c>
      <c r="O857" s="857">
        <v>1.1000000000000001</v>
      </c>
      <c r="P857" s="854">
        <v>7</v>
      </c>
      <c r="Q857" s="839">
        <v>0.05</v>
      </c>
      <c r="R857" s="826">
        <v>3798.6</v>
      </c>
      <c r="S857" s="858">
        <v>91</v>
      </c>
      <c r="T857" s="859">
        <v>550.20000000000005</v>
      </c>
      <c r="U857" s="841">
        <v>13.342000000000001</v>
      </c>
      <c r="V857" s="851">
        <v>6.16</v>
      </c>
      <c r="W857" s="851">
        <v>4.0600000000000005</v>
      </c>
      <c r="X857" s="841">
        <v>1.4000000000000001</v>
      </c>
      <c r="Y857" s="860">
        <v>10.220000000000001</v>
      </c>
      <c r="Z857" s="861">
        <v>26.372500000000002</v>
      </c>
      <c r="AA857" s="893"/>
    </row>
    <row r="858" spans="1:27" ht="60">
      <c r="A858" s="863">
        <v>14026</v>
      </c>
      <c r="B858" s="864"/>
      <c r="C858" s="864" t="s">
        <v>777</v>
      </c>
      <c r="D858" s="908"/>
      <c r="E858" s="834">
        <v>6700</v>
      </c>
      <c r="F858" s="925">
        <v>33</v>
      </c>
      <c r="G858" s="968"/>
      <c r="H858" s="836">
        <v>30</v>
      </c>
      <c r="I858" s="836">
        <v>39</v>
      </c>
      <c r="J858" s="837">
        <v>40</v>
      </c>
      <c r="K858" s="782" t="s">
        <v>24</v>
      </c>
      <c r="L858" s="868">
        <v>12</v>
      </c>
      <c r="M858" s="869">
        <v>1000</v>
      </c>
      <c r="N858" s="809">
        <v>0.25</v>
      </c>
      <c r="O858" s="870">
        <v>2.15</v>
      </c>
      <c r="P858" s="868">
        <v>13</v>
      </c>
      <c r="Q858" s="839">
        <v>0.05</v>
      </c>
      <c r="R858" s="826">
        <v>6406.8</v>
      </c>
      <c r="S858" s="811">
        <v>78</v>
      </c>
      <c r="T858" s="840">
        <v>627.4</v>
      </c>
      <c r="U858" s="841">
        <v>11.229666666666667</v>
      </c>
      <c r="V858" s="836">
        <v>14.404999999999999</v>
      </c>
      <c r="W858" s="836"/>
      <c r="X858" s="841">
        <v>1.4000000000000001</v>
      </c>
      <c r="Y858" s="842">
        <v>14.404999999999999</v>
      </c>
      <c r="Z858" s="871">
        <v>33.098999999999997</v>
      </c>
      <c r="AA858" s="970"/>
    </row>
    <row r="859" spans="1:27" ht="90">
      <c r="A859" s="845">
        <v>14027</v>
      </c>
      <c r="B859" s="846"/>
      <c r="C859" s="846" t="s">
        <v>778</v>
      </c>
      <c r="D859" s="902"/>
      <c r="E859" s="848">
        <v>12500</v>
      </c>
      <c r="F859" s="926">
        <v>39</v>
      </c>
      <c r="G859" s="971"/>
      <c r="H859" s="851">
        <v>34</v>
      </c>
      <c r="I859" s="851">
        <v>47</v>
      </c>
      <c r="J859" s="852">
        <v>50</v>
      </c>
      <c r="K859" s="853" t="s">
        <v>24</v>
      </c>
      <c r="L859" s="854">
        <v>12</v>
      </c>
      <c r="M859" s="855">
        <v>1200</v>
      </c>
      <c r="N859" s="856">
        <v>0.25</v>
      </c>
      <c r="O859" s="857">
        <v>1.3</v>
      </c>
      <c r="P859" s="854">
        <v>13</v>
      </c>
      <c r="Q859" s="839">
        <v>0.05</v>
      </c>
      <c r="R859" s="826">
        <v>847.38000000000011</v>
      </c>
      <c r="S859" s="858">
        <v>78</v>
      </c>
      <c r="T859" s="859">
        <v>1103</v>
      </c>
      <c r="U859" s="841">
        <v>2.8969500000000004</v>
      </c>
      <c r="V859" s="851">
        <v>13.541666666666666</v>
      </c>
      <c r="W859" s="851"/>
      <c r="X859" s="841">
        <v>1.4000000000000001</v>
      </c>
      <c r="Y859" s="860">
        <v>13.541666666666666</v>
      </c>
      <c r="Z859" s="861">
        <v>39.161833333333334</v>
      </c>
      <c r="AA859" s="894"/>
    </row>
    <row r="860" spans="1:27" ht="45">
      <c r="A860" s="863">
        <v>14028</v>
      </c>
      <c r="B860" s="864"/>
      <c r="C860" s="864" t="s">
        <v>779</v>
      </c>
      <c r="D860" s="908"/>
      <c r="E860" s="834">
        <v>5100</v>
      </c>
      <c r="F860" s="925">
        <v>14.5</v>
      </c>
      <c r="G860" s="933"/>
      <c r="H860" s="836">
        <v>12.5</v>
      </c>
      <c r="I860" s="836">
        <v>17</v>
      </c>
      <c r="J860" s="837">
        <v>60</v>
      </c>
      <c r="K860" s="782" t="s">
        <v>24</v>
      </c>
      <c r="L860" s="868">
        <v>12</v>
      </c>
      <c r="M860" s="869">
        <v>1500</v>
      </c>
      <c r="N860" s="809">
        <v>0.25</v>
      </c>
      <c r="O860" s="870">
        <v>1.6</v>
      </c>
      <c r="P860" s="868">
        <v>7</v>
      </c>
      <c r="Q860" s="839">
        <v>0.05</v>
      </c>
      <c r="R860" s="826">
        <v>2235</v>
      </c>
      <c r="S860" s="811">
        <v>42</v>
      </c>
      <c r="T860" s="840">
        <v>460.2</v>
      </c>
      <c r="U860" s="1078">
        <v>12.21</v>
      </c>
      <c r="V860" s="836">
        <v>5.44</v>
      </c>
      <c r="W860" s="836"/>
      <c r="X860" s="1078">
        <v>1.4000000000000001</v>
      </c>
      <c r="Y860" s="842">
        <v>5.44</v>
      </c>
      <c r="Z860" s="871">
        <v>14.421000000000001</v>
      </c>
      <c r="AA860" s="970"/>
    </row>
    <row r="861" spans="1:27" ht="75">
      <c r="A861" s="845">
        <v>14029</v>
      </c>
      <c r="B861" s="846"/>
      <c r="C861" s="846" t="s">
        <v>780</v>
      </c>
      <c r="D861" s="902">
        <v>12</v>
      </c>
      <c r="E861" s="848">
        <v>6000</v>
      </c>
      <c r="F861" s="903">
        <v>6.5</v>
      </c>
      <c r="G861" s="972">
        <v>56</v>
      </c>
      <c r="H861" s="905">
        <v>48</v>
      </c>
      <c r="I861" s="905">
        <v>69</v>
      </c>
      <c r="J861" s="906">
        <v>15</v>
      </c>
      <c r="K861" s="853" t="s">
        <v>24</v>
      </c>
      <c r="L861" s="854">
        <v>12</v>
      </c>
      <c r="M861" s="906">
        <v>400</v>
      </c>
      <c r="N861" s="856">
        <v>0.25</v>
      </c>
      <c r="O861" s="857">
        <v>1</v>
      </c>
      <c r="P861" s="854">
        <v>7</v>
      </c>
      <c r="Q861" s="839"/>
      <c r="R861" s="826" t="s">
        <v>81</v>
      </c>
      <c r="S861" s="858">
        <v>42</v>
      </c>
      <c r="T861" s="859">
        <v>534</v>
      </c>
      <c r="U861" s="1328"/>
      <c r="V861" s="905">
        <v>15</v>
      </c>
      <c r="W861" s="851"/>
      <c r="X861" s="1328"/>
      <c r="Y861" s="907">
        <v>15</v>
      </c>
      <c r="Z861" s="861">
        <v>6.6792000000000007</v>
      </c>
      <c r="AA861" s="894">
        <v>55.660000000000004</v>
      </c>
    </row>
    <row r="862" spans="1:27" ht="75">
      <c r="A862" s="863">
        <v>14031</v>
      </c>
      <c r="B862" s="864"/>
      <c r="C862" s="864" t="s">
        <v>781</v>
      </c>
      <c r="D862" s="908">
        <v>30</v>
      </c>
      <c r="E862" s="834">
        <v>10500</v>
      </c>
      <c r="F862" s="835">
        <v>15</v>
      </c>
      <c r="G862" s="973">
        <v>50</v>
      </c>
      <c r="H862" s="910">
        <v>44</v>
      </c>
      <c r="I862" s="910">
        <v>62</v>
      </c>
      <c r="J862" s="911">
        <v>30</v>
      </c>
      <c r="K862" s="782" t="s">
        <v>24</v>
      </c>
      <c r="L862" s="868">
        <v>12</v>
      </c>
      <c r="M862" s="911">
        <v>700</v>
      </c>
      <c r="N862" s="809">
        <v>0.25</v>
      </c>
      <c r="O862" s="870">
        <v>1</v>
      </c>
      <c r="P862" s="868">
        <v>10</v>
      </c>
      <c r="Q862" s="825"/>
      <c r="R862" s="826" t="s">
        <v>81</v>
      </c>
      <c r="S862" s="811">
        <v>60</v>
      </c>
      <c r="T862" s="840">
        <v>921</v>
      </c>
      <c r="U862" s="829"/>
      <c r="V862" s="910">
        <v>15</v>
      </c>
      <c r="W862" s="836"/>
      <c r="X862" s="829"/>
      <c r="Y862" s="913">
        <v>15</v>
      </c>
      <c r="Z862" s="871">
        <v>15.081000000000003</v>
      </c>
      <c r="AA862" s="970">
        <v>50.27000000000001</v>
      </c>
    </row>
    <row r="863" spans="1:27" ht="75">
      <c r="A863" s="845">
        <v>14033</v>
      </c>
      <c r="B863" s="846"/>
      <c r="C863" s="846" t="s">
        <v>782</v>
      </c>
      <c r="D863" s="902">
        <v>30</v>
      </c>
      <c r="E863" s="848">
        <v>10000</v>
      </c>
      <c r="F863" s="903">
        <v>14</v>
      </c>
      <c r="G863" s="972">
        <v>47</v>
      </c>
      <c r="H863" s="905">
        <v>41</v>
      </c>
      <c r="I863" s="905">
        <v>58</v>
      </c>
      <c r="J863" s="906">
        <v>30</v>
      </c>
      <c r="K863" s="853" t="s">
        <v>24</v>
      </c>
      <c r="L863" s="854">
        <v>12</v>
      </c>
      <c r="M863" s="906">
        <v>700</v>
      </c>
      <c r="N863" s="856">
        <v>0.25</v>
      </c>
      <c r="O863" s="857">
        <v>1</v>
      </c>
      <c r="P863" s="854">
        <v>7</v>
      </c>
      <c r="Q863" s="839"/>
      <c r="R863" s="826" t="s">
        <v>81</v>
      </c>
      <c r="S863" s="858">
        <v>42</v>
      </c>
      <c r="T863" s="859">
        <v>862</v>
      </c>
      <c r="U863" s="919"/>
      <c r="V863" s="905">
        <v>14.285714285714286</v>
      </c>
      <c r="W863" s="851"/>
      <c r="X863" s="841"/>
      <c r="Y863" s="907">
        <v>14.285714285714286</v>
      </c>
      <c r="Z863" s="861">
        <v>14.196285714285716</v>
      </c>
      <c r="AA863" s="894">
        <v>47.320952380952384</v>
      </c>
    </row>
    <row r="864" spans="1:27" ht="75">
      <c r="A864" s="863">
        <v>14032</v>
      </c>
      <c r="B864" s="864"/>
      <c r="C864" s="864" t="s">
        <v>783</v>
      </c>
      <c r="D864" s="908">
        <v>25</v>
      </c>
      <c r="E864" s="834">
        <v>12500</v>
      </c>
      <c r="F864" s="835">
        <v>26</v>
      </c>
      <c r="G864" s="973">
        <v>103</v>
      </c>
      <c r="H864" s="910">
        <v>90</v>
      </c>
      <c r="I864" s="910">
        <v>130</v>
      </c>
      <c r="J864" s="911">
        <v>15</v>
      </c>
      <c r="K864" s="782" t="s">
        <v>24</v>
      </c>
      <c r="L864" s="868">
        <v>12</v>
      </c>
      <c r="M864" s="911">
        <v>400</v>
      </c>
      <c r="N864" s="809">
        <v>0.25</v>
      </c>
      <c r="O864" s="870">
        <v>0.65</v>
      </c>
      <c r="P864" s="868">
        <v>13</v>
      </c>
      <c r="Q864" s="839">
        <v>0.04</v>
      </c>
      <c r="R864" s="826">
        <v>1490</v>
      </c>
      <c r="S864" s="811">
        <v>78</v>
      </c>
      <c r="T864" s="840">
        <v>1103</v>
      </c>
      <c r="U864" s="1281">
        <v>17.329999999999998</v>
      </c>
      <c r="V864" s="910">
        <v>20.3125</v>
      </c>
      <c r="W864" s="836"/>
      <c r="X864" s="1281">
        <v>1.1200000000000001</v>
      </c>
      <c r="Y864" s="913">
        <v>20.3125</v>
      </c>
      <c r="Z864" s="871">
        <v>25.807604166666671</v>
      </c>
      <c r="AA864" s="970">
        <v>103.23041666666667</v>
      </c>
    </row>
    <row r="865" spans="1:27" ht="15">
      <c r="A865" s="804"/>
      <c r="B865" s="805"/>
      <c r="C865" s="804"/>
      <c r="D865" s="908"/>
      <c r="E865" s="834"/>
      <c r="F865" s="835"/>
      <c r="G865" s="1329"/>
      <c r="H865" s="910"/>
      <c r="I865" s="910"/>
      <c r="J865" s="911"/>
      <c r="K865" s="807"/>
      <c r="L865" s="804"/>
      <c r="M865" s="911"/>
      <c r="N865" s="809" t="s">
        <v>81</v>
      </c>
      <c r="O865" s="870" t="s">
        <v>81</v>
      </c>
      <c r="P865" s="807"/>
      <c r="Q865" s="839">
        <v>0.1</v>
      </c>
      <c r="R865" s="826">
        <v>1120.0999999999999</v>
      </c>
      <c r="S865" s="811"/>
      <c r="T865" s="840" t="s">
        <v>81</v>
      </c>
      <c r="U865" s="841">
        <v>29.802499999999998</v>
      </c>
      <c r="V865" s="910"/>
      <c r="W865" s="836"/>
      <c r="X865" s="841">
        <v>2.8000000000000003</v>
      </c>
      <c r="Y865" s="842" t="s">
        <v>81</v>
      </c>
      <c r="Z865" s="871"/>
      <c r="AA865" s="970"/>
    </row>
    <row r="866" spans="1:27" ht="15">
      <c r="A866" s="814">
        <v>14040</v>
      </c>
      <c r="B866" s="815"/>
      <c r="C866" s="816" t="s">
        <v>784</v>
      </c>
      <c r="D866" s="817"/>
      <c r="E866" s="818"/>
      <c r="F866" s="819"/>
      <c r="G866" s="820"/>
      <c r="H866" s="821"/>
      <c r="I866" s="821"/>
      <c r="J866" s="822"/>
      <c r="K866" s="822"/>
      <c r="L866" s="817"/>
      <c r="M866" s="822"/>
      <c r="N866" s="823" t="s">
        <v>81</v>
      </c>
      <c r="O866" s="874" t="s">
        <v>81</v>
      </c>
      <c r="P866" s="817"/>
      <c r="Q866" s="975">
        <v>0.125</v>
      </c>
      <c r="R866" s="826">
        <v>1791</v>
      </c>
      <c r="S866" s="827"/>
      <c r="T866" s="828" t="s">
        <v>81</v>
      </c>
      <c r="U866" s="1005">
        <v>27.212499999999999</v>
      </c>
      <c r="V866" s="821"/>
      <c r="W866" s="821"/>
      <c r="X866" s="1078">
        <v>3.5</v>
      </c>
      <c r="Y866" s="875" t="s">
        <v>81</v>
      </c>
      <c r="Z866" s="831"/>
      <c r="AA866" s="832"/>
    </row>
    <row r="867" spans="1:27" ht="15">
      <c r="A867" s="804"/>
      <c r="B867" s="805"/>
      <c r="C867" s="804"/>
      <c r="D867" s="865"/>
      <c r="E867" s="834"/>
      <c r="F867" s="835"/>
      <c r="G867" s="889"/>
      <c r="H867" s="836"/>
      <c r="I867" s="836"/>
      <c r="J867" s="837"/>
      <c r="K867" s="807"/>
      <c r="L867" s="804"/>
      <c r="M867" s="837"/>
      <c r="N867" s="809" t="s">
        <v>81</v>
      </c>
      <c r="O867" s="870" t="s">
        <v>81</v>
      </c>
      <c r="P867" s="807"/>
      <c r="Q867" s="839">
        <v>0.05</v>
      </c>
      <c r="R867" s="826">
        <v>495.9</v>
      </c>
      <c r="S867" s="811"/>
      <c r="T867" s="840" t="s">
        <v>81</v>
      </c>
      <c r="U867" s="1281">
        <v>11.125999999999999</v>
      </c>
      <c r="V867" s="836"/>
      <c r="W867" s="836"/>
      <c r="X867" s="1281">
        <v>1.4000000000000001</v>
      </c>
      <c r="Y867" s="842" t="s">
        <v>81</v>
      </c>
      <c r="Z867" s="871"/>
      <c r="AA867" s="1326"/>
    </row>
    <row r="868" spans="1:27" ht="60">
      <c r="A868" s="845">
        <v>14041</v>
      </c>
      <c r="B868" s="846"/>
      <c r="C868" s="846" t="s">
        <v>1148</v>
      </c>
      <c r="D868" s="902">
        <v>75</v>
      </c>
      <c r="E868" s="848">
        <v>20500</v>
      </c>
      <c r="F868" s="903">
        <v>380</v>
      </c>
      <c r="G868" s="972">
        <v>510</v>
      </c>
      <c r="H868" s="905">
        <v>420</v>
      </c>
      <c r="I868" s="905">
        <v>660</v>
      </c>
      <c r="J868" s="906">
        <v>5</v>
      </c>
      <c r="K868" s="853" t="s">
        <v>24</v>
      </c>
      <c r="L868" s="854">
        <v>10</v>
      </c>
      <c r="M868" s="914">
        <v>200</v>
      </c>
      <c r="N868" s="856">
        <v>0.25</v>
      </c>
      <c r="O868" s="857">
        <v>0.6</v>
      </c>
      <c r="P868" s="854">
        <v>12</v>
      </c>
      <c r="Q868" s="839">
        <v>0.1</v>
      </c>
      <c r="R868" s="826">
        <v>1168.8</v>
      </c>
      <c r="S868" s="858">
        <v>72</v>
      </c>
      <c r="T868" s="859">
        <v>2009.25</v>
      </c>
      <c r="U868" s="1005">
        <v>267.63333333333333</v>
      </c>
      <c r="V868" s="905">
        <v>61.5</v>
      </c>
      <c r="W868" s="851"/>
      <c r="X868" s="919">
        <v>2.8000000000000003</v>
      </c>
      <c r="Y868" s="907">
        <v>61.5</v>
      </c>
      <c r="Z868" s="861">
        <v>382.26375000000007</v>
      </c>
      <c r="AA868" s="894">
        <v>509.68500000000006</v>
      </c>
    </row>
    <row r="869" spans="1:27" ht="90">
      <c r="A869" s="863">
        <v>14042</v>
      </c>
      <c r="B869" s="864"/>
      <c r="C869" s="864" t="s">
        <v>1149</v>
      </c>
      <c r="D869" s="908">
        <v>50</v>
      </c>
      <c r="E869" s="834">
        <v>12500</v>
      </c>
      <c r="F869" s="835">
        <v>80</v>
      </c>
      <c r="G869" s="973">
        <v>160</v>
      </c>
      <c r="H869" s="910">
        <v>140</v>
      </c>
      <c r="I869" s="910">
        <v>200</v>
      </c>
      <c r="J869" s="911">
        <v>10</v>
      </c>
      <c r="K869" s="782" t="s">
        <v>24</v>
      </c>
      <c r="L869" s="868">
        <v>12</v>
      </c>
      <c r="M869" s="912">
        <v>300</v>
      </c>
      <c r="N869" s="809">
        <v>0.25</v>
      </c>
      <c r="O869" s="870">
        <v>0.95</v>
      </c>
      <c r="P869" s="868">
        <v>8</v>
      </c>
      <c r="Q869" s="839">
        <v>0.16667000000000001</v>
      </c>
      <c r="R869" s="826">
        <v>2435</v>
      </c>
      <c r="S869" s="811">
        <v>48</v>
      </c>
      <c r="T869" s="840">
        <v>1073</v>
      </c>
      <c r="U869" s="1005">
        <v>483</v>
      </c>
      <c r="V869" s="910">
        <v>39.583333333333329</v>
      </c>
      <c r="W869" s="836"/>
      <c r="X869" s="919">
        <v>4.66676</v>
      </c>
      <c r="Y869" s="913">
        <v>39.583333333333329</v>
      </c>
      <c r="Z869" s="871"/>
      <c r="AA869" s="970">
        <v>161.57166666666666</v>
      </c>
    </row>
    <row r="870" spans="1:27" ht="75">
      <c r="A870" s="886">
        <v>14048</v>
      </c>
      <c r="B870" s="976" t="s">
        <v>1056</v>
      </c>
      <c r="C870" s="976" t="s">
        <v>1150</v>
      </c>
      <c r="D870" s="977">
        <v>15</v>
      </c>
      <c r="E870" s="978">
        <v>12000</v>
      </c>
      <c r="F870" s="1170">
        <v>35</v>
      </c>
      <c r="G870" s="1171">
        <v>230</v>
      </c>
      <c r="H870" s="1124">
        <v>190</v>
      </c>
      <c r="I870" s="1124">
        <v>290</v>
      </c>
      <c r="J870" s="1172">
        <v>6</v>
      </c>
      <c r="K870" s="983" t="s">
        <v>24</v>
      </c>
      <c r="L870" s="984">
        <v>12</v>
      </c>
      <c r="M870" s="1173">
        <v>200</v>
      </c>
      <c r="N870" s="986">
        <v>0.25</v>
      </c>
      <c r="O870" s="857">
        <v>0.5</v>
      </c>
      <c r="P870" s="984">
        <v>11</v>
      </c>
      <c r="Q870" s="1330">
        <v>1E-3</v>
      </c>
      <c r="R870" s="826">
        <v>2435</v>
      </c>
      <c r="S870" s="1125">
        <v>66</v>
      </c>
      <c r="T870" s="988">
        <v>1050</v>
      </c>
      <c r="U870" s="919">
        <v>2.7300000000000001E-2</v>
      </c>
      <c r="V870" s="1124">
        <v>30</v>
      </c>
      <c r="W870" s="981"/>
      <c r="X870" s="1318">
        <v>2.8000000000000001E-2</v>
      </c>
      <c r="Y870" s="907">
        <v>30</v>
      </c>
      <c r="Z870" s="861">
        <v>33.825000000000003</v>
      </c>
      <c r="AA870" s="894">
        <v>225.50000000000003</v>
      </c>
    </row>
    <row r="871" spans="1:27" ht="60">
      <c r="A871" s="863">
        <v>14050</v>
      </c>
      <c r="B871" s="864"/>
      <c r="C871" s="864" t="s">
        <v>788</v>
      </c>
      <c r="D871" s="908" t="s">
        <v>24</v>
      </c>
      <c r="E871" s="834">
        <v>2000</v>
      </c>
      <c r="F871" s="925">
        <v>2.8</v>
      </c>
      <c r="G871" s="933"/>
      <c r="H871" s="836">
        <v>2.4</v>
      </c>
      <c r="I871" s="836">
        <v>3.5</v>
      </c>
      <c r="J871" s="837">
        <v>320</v>
      </c>
      <c r="K871" s="782" t="s">
        <v>24</v>
      </c>
      <c r="L871" s="868">
        <v>3</v>
      </c>
      <c r="M871" s="869">
        <v>1500</v>
      </c>
      <c r="N871" s="809">
        <v>0.1</v>
      </c>
      <c r="O871" s="870">
        <v>0.4</v>
      </c>
      <c r="P871" s="868">
        <v>1</v>
      </c>
      <c r="Q871" s="839"/>
      <c r="R871" s="826" t="s">
        <v>81</v>
      </c>
      <c r="S871" s="811">
        <v>6</v>
      </c>
      <c r="T871" s="840">
        <v>642</v>
      </c>
      <c r="U871" s="841"/>
      <c r="V871" s="836">
        <v>0.53333333333333333</v>
      </c>
      <c r="W871" s="836"/>
      <c r="X871" s="841"/>
      <c r="Y871" s="842">
        <v>0.53333333333333333</v>
      </c>
      <c r="Z871" s="871">
        <v>2.793541666666667</v>
      </c>
      <c r="AA871" s="1013"/>
    </row>
    <row r="872" spans="1:27" ht="75">
      <c r="A872" s="845">
        <v>14051</v>
      </c>
      <c r="B872" s="846"/>
      <c r="C872" s="846" t="s">
        <v>789</v>
      </c>
      <c r="D872" s="902" t="s">
        <v>24</v>
      </c>
      <c r="E872" s="848">
        <v>7400</v>
      </c>
      <c r="F872" s="926">
        <v>6.2</v>
      </c>
      <c r="G872" s="930"/>
      <c r="H872" s="851">
        <v>5.5</v>
      </c>
      <c r="I872" s="851">
        <v>7.5</v>
      </c>
      <c r="J872" s="852">
        <v>250</v>
      </c>
      <c r="K872" s="853" t="s">
        <v>24</v>
      </c>
      <c r="L872" s="854">
        <v>10</v>
      </c>
      <c r="M872" s="855">
        <v>4000</v>
      </c>
      <c r="N872" s="856">
        <v>0.1</v>
      </c>
      <c r="O872" s="857">
        <v>1.25</v>
      </c>
      <c r="P872" s="854">
        <v>7</v>
      </c>
      <c r="Q872" s="839"/>
      <c r="R872" s="826" t="s">
        <v>81</v>
      </c>
      <c r="S872" s="858">
        <v>42</v>
      </c>
      <c r="T872" s="859">
        <v>841.19999999999993</v>
      </c>
      <c r="U872" s="919"/>
      <c r="V872" s="851">
        <v>2.3125</v>
      </c>
      <c r="W872" s="851"/>
      <c r="X872" s="841"/>
      <c r="Y872" s="860">
        <v>2.3125</v>
      </c>
      <c r="Z872" s="861">
        <v>6.2450299999999999</v>
      </c>
      <c r="AA872" s="1019"/>
    </row>
    <row r="873" spans="1:27" ht="75">
      <c r="A873" s="863">
        <v>14052</v>
      </c>
      <c r="B873" s="864"/>
      <c r="C873" s="864" t="s">
        <v>790</v>
      </c>
      <c r="D873" s="865">
        <v>2</v>
      </c>
      <c r="E873" s="834">
        <v>6600</v>
      </c>
      <c r="F873" s="925">
        <v>7.7</v>
      </c>
      <c r="G873" s="889"/>
      <c r="H873" s="836">
        <v>7</v>
      </c>
      <c r="I873" s="836">
        <v>8.9</v>
      </c>
      <c r="J873" s="837">
        <v>250</v>
      </c>
      <c r="K873" s="782">
        <v>70</v>
      </c>
      <c r="L873" s="868">
        <v>10</v>
      </c>
      <c r="M873" s="869">
        <v>4000</v>
      </c>
      <c r="N873" s="809">
        <v>0.1</v>
      </c>
      <c r="O873" s="870">
        <v>1.7</v>
      </c>
      <c r="P873" s="868">
        <v>7</v>
      </c>
      <c r="Q873" s="839"/>
      <c r="R873" s="826" t="s">
        <v>81</v>
      </c>
      <c r="S873" s="811">
        <v>91</v>
      </c>
      <c r="T873" s="840">
        <v>803.80000000000007</v>
      </c>
      <c r="U873" s="919"/>
      <c r="V873" s="836">
        <v>2.8049999999999997</v>
      </c>
      <c r="W873" s="836">
        <v>1.0150000000000001</v>
      </c>
      <c r="X873" s="841"/>
      <c r="Y873" s="842">
        <v>3.82</v>
      </c>
      <c r="Z873" s="871">
        <v>7.7387200000000007</v>
      </c>
      <c r="AA873" s="890"/>
    </row>
    <row r="874" spans="1:27" ht="45">
      <c r="A874" s="886">
        <v>14054</v>
      </c>
      <c r="B874" s="976"/>
      <c r="C874" s="976" t="s">
        <v>791</v>
      </c>
      <c r="D874" s="977" t="s">
        <v>24</v>
      </c>
      <c r="E874" s="978">
        <v>1500</v>
      </c>
      <c r="F874" s="1122">
        <v>3.4</v>
      </c>
      <c r="G874" s="1280"/>
      <c r="H874" s="981">
        <v>3</v>
      </c>
      <c r="I874" s="981">
        <v>4</v>
      </c>
      <c r="J874" s="982">
        <v>100</v>
      </c>
      <c r="K874" s="983" t="s">
        <v>24</v>
      </c>
      <c r="L874" s="984">
        <v>10</v>
      </c>
      <c r="M874" s="985">
        <v>1500</v>
      </c>
      <c r="N874" s="986">
        <v>0.1</v>
      </c>
      <c r="O874" s="857">
        <v>1.4</v>
      </c>
      <c r="P874" s="984">
        <v>1</v>
      </c>
      <c r="Q874" s="825"/>
      <c r="R874" s="826" t="s">
        <v>81</v>
      </c>
      <c r="S874" s="1125">
        <v>6</v>
      </c>
      <c r="T874" s="988">
        <v>168</v>
      </c>
      <c r="U874" s="829"/>
      <c r="V874" s="981">
        <v>1.4</v>
      </c>
      <c r="W874" s="981"/>
      <c r="X874" s="829"/>
      <c r="Y874" s="860">
        <v>1.4</v>
      </c>
      <c r="Z874" s="861">
        <v>3.3880000000000003</v>
      </c>
      <c r="AA874" s="1019"/>
    </row>
    <row r="875" spans="1:27" ht="45">
      <c r="A875" s="863">
        <v>14053</v>
      </c>
      <c r="B875" s="864" t="s">
        <v>1056</v>
      </c>
      <c r="C875" s="864" t="s">
        <v>792</v>
      </c>
      <c r="D875" s="908">
        <v>25</v>
      </c>
      <c r="E875" s="834">
        <v>19500</v>
      </c>
      <c r="F875" s="835">
        <v>78</v>
      </c>
      <c r="G875" s="973">
        <v>310</v>
      </c>
      <c r="H875" s="910">
        <v>270</v>
      </c>
      <c r="I875" s="910">
        <v>370</v>
      </c>
      <c r="J875" s="911">
        <v>10</v>
      </c>
      <c r="K875" s="782" t="s">
        <v>24</v>
      </c>
      <c r="L875" s="868">
        <v>12</v>
      </c>
      <c r="M875" s="911">
        <v>300</v>
      </c>
      <c r="N875" s="809">
        <v>0.25</v>
      </c>
      <c r="O875" s="870">
        <v>0.45</v>
      </c>
      <c r="P875" s="868">
        <v>12</v>
      </c>
      <c r="Q875" s="839"/>
      <c r="R875" s="826" t="s">
        <v>81</v>
      </c>
      <c r="S875" s="811">
        <v>72</v>
      </c>
      <c r="T875" s="840">
        <v>1671</v>
      </c>
      <c r="U875" s="841"/>
      <c r="V875" s="910">
        <v>29.25</v>
      </c>
      <c r="W875" s="910">
        <v>83.52000000000001</v>
      </c>
      <c r="X875" s="841"/>
      <c r="Y875" s="842">
        <v>112.77000000000001</v>
      </c>
      <c r="Z875" s="871">
        <v>76.964250000000007</v>
      </c>
      <c r="AA875" s="970">
        <v>307.85700000000003</v>
      </c>
    </row>
    <row r="876" spans="1:27" ht="15">
      <c r="A876" s="804"/>
      <c r="B876" s="805"/>
      <c r="C876" s="804"/>
      <c r="D876" s="804"/>
      <c r="E876" s="804"/>
      <c r="F876" s="804"/>
      <c r="G876" s="804"/>
      <c r="H876" s="804"/>
      <c r="I876" s="804"/>
      <c r="J876" s="808"/>
      <c r="K876" s="807"/>
      <c r="L876" s="804"/>
      <c r="M876" s="804"/>
      <c r="N876" s="804"/>
      <c r="O876" s="838"/>
      <c r="P876" s="807"/>
      <c r="Q876" s="839">
        <v>0.05</v>
      </c>
      <c r="R876" s="826">
        <v>379.04</v>
      </c>
      <c r="S876" s="804"/>
      <c r="T876" s="804"/>
      <c r="U876" s="919">
        <v>23.262</v>
      </c>
      <c r="V876" s="804"/>
      <c r="W876" s="804"/>
      <c r="X876" s="919">
        <v>1.4000000000000001</v>
      </c>
      <c r="Y876" s="838"/>
      <c r="Z876" s="838"/>
      <c r="AA876" s="838"/>
    </row>
    <row r="877" spans="1:27" ht="15">
      <c r="A877" s="814">
        <v>14060</v>
      </c>
      <c r="B877" s="815"/>
      <c r="C877" s="816" t="s">
        <v>793</v>
      </c>
      <c r="D877" s="817"/>
      <c r="E877" s="818"/>
      <c r="F877" s="819"/>
      <c r="G877" s="820"/>
      <c r="H877" s="821"/>
      <c r="I877" s="821"/>
      <c r="J877" s="822"/>
      <c r="K877" s="822"/>
      <c r="L877" s="817"/>
      <c r="M877" s="822"/>
      <c r="N877" s="823" t="s">
        <v>81</v>
      </c>
      <c r="O877" s="874" t="s">
        <v>81</v>
      </c>
      <c r="P877" s="817"/>
      <c r="Q877" s="839">
        <v>0.1</v>
      </c>
      <c r="R877" s="826">
        <v>545.44000000000005</v>
      </c>
      <c r="S877" s="827"/>
      <c r="T877" s="828" t="s">
        <v>81</v>
      </c>
      <c r="U877" s="919">
        <v>41.776000000000003</v>
      </c>
      <c r="V877" s="821"/>
      <c r="W877" s="821"/>
      <c r="X877" s="919">
        <v>2.8000000000000003</v>
      </c>
      <c r="Y877" s="875" t="s">
        <v>81</v>
      </c>
      <c r="Z877" s="831"/>
      <c r="AA877" s="832"/>
    </row>
    <row r="878" spans="1:27" ht="15">
      <c r="A878" s="804"/>
      <c r="B878" s="805"/>
      <c r="C878" s="804"/>
      <c r="D878" s="908"/>
      <c r="E878" s="834"/>
      <c r="F878" s="835"/>
      <c r="G878" s="1329"/>
      <c r="H878" s="910"/>
      <c r="I878" s="910"/>
      <c r="J878" s="911"/>
      <c r="K878" s="807"/>
      <c r="L878" s="804"/>
      <c r="M878" s="911"/>
      <c r="N878" s="809" t="s">
        <v>81</v>
      </c>
      <c r="O878" s="870" t="s">
        <v>81</v>
      </c>
      <c r="P878" s="807"/>
      <c r="Q878" s="839">
        <v>0.1</v>
      </c>
      <c r="R878" s="826">
        <v>720.76</v>
      </c>
      <c r="S878" s="811"/>
      <c r="T878" s="840" t="s">
        <v>81</v>
      </c>
      <c r="U878" s="919">
        <v>54.637333333333331</v>
      </c>
      <c r="V878" s="910"/>
      <c r="W878" s="836"/>
      <c r="X878" s="919">
        <v>2.8000000000000003</v>
      </c>
      <c r="Y878" s="842" t="s">
        <v>81</v>
      </c>
      <c r="Z878" s="871"/>
      <c r="AA878" s="970"/>
    </row>
    <row r="879" spans="1:27" ht="75">
      <c r="A879" s="845">
        <v>14061</v>
      </c>
      <c r="B879" s="846"/>
      <c r="C879" s="846" t="s">
        <v>794</v>
      </c>
      <c r="D879" s="902">
        <v>66</v>
      </c>
      <c r="E879" s="848">
        <v>10400</v>
      </c>
      <c r="F879" s="903">
        <v>22</v>
      </c>
      <c r="G879" s="972">
        <v>33</v>
      </c>
      <c r="H879" s="905">
        <v>28</v>
      </c>
      <c r="I879" s="905">
        <v>40</v>
      </c>
      <c r="J879" s="906">
        <v>50</v>
      </c>
      <c r="K879" s="853" t="s">
        <v>24</v>
      </c>
      <c r="L879" s="854">
        <v>12</v>
      </c>
      <c r="M879" s="906">
        <v>1000</v>
      </c>
      <c r="N879" s="856">
        <v>0.1</v>
      </c>
      <c r="O879" s="857">
        <v>0.9</v>
      </c>
      <c r="P879" s="854">
        <v>8</v>
      </c>
      <c r="Q879" s="839">
        <v>0.33300000000000002</v>
      </c>
      <c r="R879" s="826">
        <v>857.11999999999989</v>
      </c>
      <c r="S879" s="858">
        <v>48</v>
      </c>
      <c r="T879" s="859">
        <v>1015.1999999999999</v>
      </c>
      <c r="U879" s="919">
        <v>78.143333333333331</v>
      </c>
      <c r="V879" s="1124">
        <v>9.3600000000000012</v>
      </c>
      <c r="W879" s="981"/>
      <c r="X879" s="919">
        <v>9.3239999999999998</v>
      </c>
      <c r="Y879" s="907">
        <v>9.3600000000000012</v>
      </c>
      <c r="Z879" s="861"/>
      <c r="AA879" s="1331">
        <v>32.630400000000002</v>
      </c>
    </row>
    <row r="880" spans="1:27" ht="90">
      <c r="A880" s="863">
        <v>14063</v>
      </c>
      <c r="B880" s="864"/>
      <c r="C880" s="864" t="s">
        <v>1151</v>
      </c>
      <c r="D880" s="908">
        <v>66</v>
      </c>
      <c r="E880" s="834">
        <v>9300</v>
      </c>
      <c r="F880" s="835">
        <v>50</v>
      </c>
      <c r="G880" s="973">
        <v>75</v>
      </c>
      <c r="H880" s="910">
        <v>65</v>
      </c>
      <c r="I880" s="910">
        <v>91</v>
      </c>
      <c r="J880" s="911">
        <v>20</v>
      </c>
      <c r="K880" s="782">
        <v>70</v>
      </c>
      <c r="L880" s="868">
        <v>12</v>
      </c>
      <c r="M880" s="911">
        <v>500</v>
      </c>
      <c r="N880" s="809">
        <v>0.25</v>
      </c>
      <c r="O880" s="870">
        <v>1.05</v>
      </c>
      <c r="P880" s="868">
        <v>8</v>
      </c>
      <c r="Q880" s="839">
        <v>0.05</v>
      </c>
      <c r="R880" s="826">
        <v>1022.7</v>
      </c>
      <c r="S880" s="811">
        <v>104</v>
      </c>
      <c r="T880" s="840">
        <v>866.6</v>
      </c>
      <c r="U880" s="841">
        <v>12.237</v>
      </c>
      <c r="V880" s="910">
        <v>19.53</v>
      </c>
      <c r="W880" s="910">
        <v>4.9981060606060597</v>
      </c>
      <c r="X880" s="841">
        <v>1.4000000000000001</v>
      </c>
      <c r="Y880" s="913">
        <v>24.52810606060606</v>
      </c>
      <c r="Z880" s="871"/>
      <c r="AA880" s="970">
        <v>74.643916666666669</v>
      </c>
    </row>
    <row r="881" spans="1:27" ht="45">
      <c r="A881" s="886">
        <v>14064</v>
      </c>
      <c r="B881" s="976"/>
      <c r="C881" s="976" t="s">
        <v>796</v>
      </c>
      <c r="D881" s="977">
        <v>66</v>
      </c>
      <c r="E881" s="978">
        <v>18500</v>
      </c>
      <c r="F881" s="1170">
        <v>36</v>
      </c>
      <c r="G881" s="1171">
        <v>55</v>
      </c>
      <c r="H881" s="1124">
        <v>47</v>
      </c>
      <c r="I881" s="1124">
        <v>69</v>
      </c>
      <c r="J881" s="1172">
        <v>50</v>
      </c>
      <c r="K881" s="983" t="s">
        <v>24</v>
      </c>
      <c r="L881" s="984">
        <v>12</v>
      </c>
      <c r="M881" s="1172">
        <v>1000</v>
      </c>
      <c r="N881" s="986">
        <v>0.1</v>
      </c>
      <c r="O881" s="857">
        <v>0.75</v>
      </c>
      <c r="P881" s="984">
        <v>18</v>
      </c>
      <c r="Q881" s="839">
        <v>0.1</v>
      </c>
      <c r="R881" s="826">
        <v>674.4</v>
      </c>
      <c r="S881" s="1125">
        <v>108</v>
      </c>
      <c r="T881" s="988">
        <v>1828.5</v>
      </c>
      <c r="U881" s="841">
        <v>11.734285714285713</v>
      </c>
      <c r="V881" s="1124">
        <v>13.875</v>
      </c>
      <c r="W881" s="981"/>
      <c r="X881" s="841">
        <v>2.8000000000000003</v>
      </c>
      <c r="Y881" s="907">
        <v>13.875</v>
      </c>
      <c r="Z881" s="861"/>
      <c r="AA881" s="894">
        <v>55.489500000000007</v>
      </c>
    </row>
    <row r="882" spans="1:27" ht="90">
      <c r="A882" s="863">
        <v>14067</v>
      </c>
      <c r="B882" s="864"/>
      <c r="C882" s="864" t="s">
        <v>797</v>
      </c>
      <c r="D882" s="908">
        <v>66</v>
      </c>
      <c r="E882" s="834">
        <v>49000</v>
      </c>
      <c r="F882" s="835">
        <v>46</v>
      </c>
      <c r="G882" s="973">
        <v>70</v>
      </c>
      <c r="H882" s="910">
        <v>62</v>
      </c>
      <c r="I882" s="910">
        <v>83</v>
      </c>
      <c r="J882" s="911">
        <v>150</v>
      </c>
      <c r="K882" s="782">
        <v>70</v>
      </c>
      <c r="L882" s="868">
        <v>12</v>
      </c>
      <c r="M882" s="911">
        <v>2000</v>
      </c>
      <c r="N882" s="809">
        <v>0</v>
      </c>
      <c r="O882" s="870">
        <v>0.5</v>
      </c>
      <c r="P882" s="868">
        <v>15</v>
      </c>
      <c r="Q882" s="839">
        <v>0.05</v>
      </c>
      <c r="R882" s="826">
        <v>200.1</v>
      </c>
      <c r="S882" s="811">
        <v>195</v>
      </c>
      <c r="T882" s="840">
        <v>5451.3333333333339</v>
      </c>
      <c r="U882" s="919">
        <v>27.470000000000006</v>
      </c>
      <c r="V882" s="910">
        <v>12.25</v>
      </c>
      <c r="W882" s="910">
        <v>14.609848484848484</v>
      </c>
      <c r="X882" s="919">
        <v>1.4000000000000001</v>
      </c>
      <c r="Y882" s="913">
        <v>26.859848484848484</v>
      </c>
      <c r="Z882" s="871"/>
      <c r="AA882" s="970">
        <v>69.522277777777788</v>
      </c>
    </row>
    <row r="883" spans="1:27" ht="15">
      <c r="A883" s="863"/>
      <c r="B883" s="864"/>
      <c r="C883" s="864"/>
      <c r="D883" s="865"/>
      <c r="E883" s="834"/>
      <c r="F883" s="835"/>
      <c r="G883" s="889"/>
      <c r="H883" s="836"/>
      <c r="I883" s="836"/>
      <c r="J883" s="837"/>
      <c r="K883" s="782"/>
      <c r="L883" s="868"/>
      <c r="M883" s="869"/>
      <c r="N883" s="809" t="s">
        <v>81</v>
      </c>
      <c r="O883" s="870" t="s">
        <v>81</v>
      </c>
      <c r="P883" s="868"/>
      <c r="Q883" s="839">
        <v>0.1</v>
      </c>
      <c r="R883" s="826">
        <v>1236.4000000000001</v>
      </c>
      <c r="S883" s="811"/>
      <c r="T883" s="840" t="s">
        <v>81</v>
      </c>
      <c r="U883" s="1078">
        <v>5.5376000000000003</v>
      </c>
      <c r="V883" s="836"/>
      <c r="W883" s="836"/>
      <c r="X883" s="1078">
        <v>2.8000000000000003</v>
      </c>
      <c r="Y883" s="842" t="s">
        <v>81</v>
      </c>
      <c r="Z883" s="881"/>
      <c r="AA883" s="890"/>
    </row>
    <row r="884" spans="1:27" ht="28.5">
      <c r="A884" s="814">
        <v>14070</v>
      </c>
      <c r="B884" s="815"/>
      <c r="C884" s="816" t="s">
        <v>1152</v>
      </c>
      <c r="D884" s="817"/>
      <c r="E884" s="818"/>
      <c r="F884" s="819"/>
      <c r="G884" s="820"/>
      <c r="H884" s="821"/>
      <c r="I884" s="821"/>
      <c r="J884" s="822"/>
      <c r="K884" s="822"/>
      <c r="L884" s="817"/>
      <c r="M884" s="822"/>
      <c r="N884" s="823" t="s">
        <v>81</v>
      </c>
      <c r="O884" s="874" t="s">
        <v>81</v>
      </c>
      <c r="P884" s="817"/>
      <c r="Q884" s="825"/>
      <c r="R884" s="826" t="s">
        <v>81</v>
      </c>
      <c r="S884" s="827"/>
      <c r="T884" s="828" t="s">
        <v>81</v>
      </c>
      <c r="U884" s="829"/>
      <c r="V884" s="821"/>
      <c r="W884" s="821"/>
      <c r="X884" s="829"/>
      <c r="Y884" s="875" t="s">
        <v>81</v>
      </c>
      <c r="Z884" s="831"/>
      <c r="AA884" s="832"/>
    </row>
    <row r="885" spans="1:27" ht="15">
      <c r="A885" s="863"/>
      <c r="B885" s="864"/>
      <c r="C885" s="864"/>
      <c r="D885" s="908"/>
      <c r="E885" s="834"/>
      <c r="F885" s="835"/>
      <c r="G885" s="1136"/>
      <c r="H885" s="836"/>
      <c r="I885" s="836"/>
      <c r="J885" s="837"/>
      <c r="K885" s="782"/>
      <c r="L885" s="868"/>
      <c r="M885" s="869"/>
      <c r="N885" s="809"/>
      <c r="O885" s="870"/>
      <c r="P885" s="868"/>
      <c r="Q885" s="825"/>
      <c r="R885" s="826" t="s">
        <v>81</v>
      </c>
      <c r="S885" s="811"/>
      <c r="T885" s="840"/>
      <c r="U885" s="829"/>
      <c r="V885" s="836"/>
      <c r="W885" s="836"/>
      <c r="X885" s="829"/>
      <c r="Y885" s="842"/>
      <c r="Z885" s="871"/>
      <c r="AA885" s="1332"/>
    </row>
    <row r="886" spans="1:27" ht="45">
      <c r="A886" s="863">
        <v>14071</v>
      </c>
      <c r="B886" s="864"/>
      <c r="C886" s="864" t="s">
        <v>1153</v>
      </c>
      <c r="D886" s="908">
        <v>85</v>
      </c>
      <c r="E886" s="834">
        <v>113000</v>
      </c>
      <c r="F886" s="835">
        <v>510</v>
      </c>
      <c r="G886" s="973">
        <v>600</v>
      </c>
      <c r="H886" s="910">
        <v>500</v>
      </c>
      <c r="I886" s="910">
        <v>770</v>
      </c>
      <c r="J886" s="911">
        <v>25</v>
      </c>
      <c r="K886" s="782"/>
      <c r="L886" s="868">
        <v>10</v>
      </c>
      <c r="M886" s="911">
        <v>1300</v>
      </c>
      <c r="N886" s="809">
        <v>0.25</v>
      </c>
      <c r="O886" s="870">
        <v>1</v>
      </c>
      <c r="P886" s="868">
        <v>58</v>
      </c>
      <c r="Q886" s="839"/>
      <c r="R886" s="826" t="s">
        <v>81</v>
      </c>
      <c r="S886" s="811">
        <v>754</v>
      </c>
      <c r="T886" s="840">
        <v>11432.5</v>
      </c>
      <c r="U886" s="919"/>
      <c r="V886" s="910">
        <v>86.92307692307692</v>
      </c>
      <c r="W886" s="836">
        <v>0</v>
      </c>
      <c r="X886" s="919"/>
      <c r="Y886" s="913">
        <v>86.92307692307692</v>
      </c>
      <c r="Z886" s="871"/>
      <c r="AA886" s="970">
        <v>598.64538461538473</v>
      </c>
    </row>
    <row r="887" spans="1:27" ht="15">
      <c r="A887" s="863"/>
      <c r="B887" s="864"/>
      <c r="C887" s="864"/>
      <c r="D887" s="865"/>
      <c r="E887" s="834"/>
      <c r="F887" s="835"/>
      <c r="G887" s="889"/>
      <c r="H887" s="836"/>
      <c r="I887" s="836"/>
      <c r="J887" s="837"/>
      <c r="K887" s="782"/>
      <c r="L887" s="868"/>
      <c r="M887" s="869"/>
      <c r="N887" s="809"/>
      <c r="O887" s="870"/>
      <c r="P887" s="868"/>
      <c r="Q887" s="839">
        <v>0.05</v>
      </c>
      <c r="R887" s="826">
        <v>609</v>
      </c>
      <c r="S887" s="811"/>
      <c r="T887" s="840"/>
      <c r="U887" s="841">
        <v>11.55</v>
      </c>
      <c r="V887" s="836"/>
      <c r="W887" s="836"/>
      <c r="X887" s="841">
        <v>1.4000000000000001</v>
      </c>
      <c r="Y887" s="842"/>
      <c r="Z887" s="871"/>
      <c r="AA887" s="890"/>
    </row>
    <row r="888" spans="1:27" ht="28.5">
      <c r="A888" s="814">
        <v>14100</v>
      </c>
      <c r="B888" s="815"/>
      <c r="C888" s="816" t="s">
        <v>798</v>
      </c>
      <c r="D888" s="817"/>
      <c r="E888" s="818"/>
      <c r="F888" s="819"/>
      <c r="G888" s="820"/>
      <c r="H888" s="821"/>
      <c r="I888" s="821"/>
      <c r="J888" s="822"/>
      <c r="K888" s="822"/>
      <c r="L888" s="817"/>
      <c r="M888" s="822"/>
      <c r="N888" s="823" t="s">
        <v>81</v>
      </c>
      <c r="O888" s="874" t="s">
        <v>81</v>
      </c>
      <c r="P888" s="817"/>
      <c r="Q888" s="839">
        <v>0.05</v>
      </c>
      <c r="R888" s="826">
        <v>661.2</v>
      </c>
      <c r="S888" s="827"/>
      <c r="T888" s="828" t="s">
        <v>81</v>
      </c>
      <c r="U888" s="841">
        <v>13.273333333333335</v>
      </c>
      <c r="V888" s="821"/>
      <c r="W888" s="821"/>
      <c r="X888" s="841">
        <v>1.4000000000000001</v>
      </c>
      <c r="Y888" s="875" t="s">
        <v>81</v>
      </c>
      <c r="Z888" s="831"/>
      <c r="AA888" s="832"/>
    </row>
    <row r="889" spans="1:27" ht="15">
      <c r="A889" s="804"/>
      <c r="B889" s="805"/>
      <c r="C889" s="804"/>
      <c r="D889" s="908"/>
      <c r="E889" s="834"/>
      <c r="F889" s="835"/>
      <c r="G889" s="1136"/>
      <c r="H889" s="836"/>
      <c r="I889" s="836"/>
      <c r="J889" s="837"/>
      <c r="K889" s="807"/>
      <c r="L889" s="804"/>
      <c r="M889" s="869"/>
      <c r="N889" s="809" t="s">
        <v>81</v>
      </c>
      <c r="O889" s="870" t="s">
        <v>81</v>
      </c>
      <c r="P889" s="807"/>
      <c r="Q889" s="839">
        <v>0.05</v>
      </c>
      <c r="R889" s="826">
        <v>582.9</v>
      </c>
      <c r="S889" s="811"/>
      <c r="T889" s="840" t="s">
        <v>81</v>
      </c>
      <c r="U889" s="841">
        <v>11.455</v>
      </c>
      <c r="V889" s="836"/>
      <c r="W889" s="836"/>
      <c r="X889" s="841">
        <v>1.4000000000000001</v>
      </c>
      <c r="Y889" s="842" t="s">
        <v>81</v>
      </c>
      <c r="Z889" s="871"/>
      <c r="AA889" s="1333"/>
    </row>
    <row r="890" spans="1:27" ht="30">
      <c r="A890" s="845">
        <v>14101</v>
      </c>
      <c r="B890" s="846"/>
      <c r="C890" s="846" t="s">
        <v>799</v>
      </c>
      <c r="D890" s="1334"/>
      <c r="E890" s="848">
        <v>7100</v>
      </c>
      <c r="F890" s="926">
        <v>21</v>
      </c>
      <c r="G890" s="1301"/>
      <c r="H890" s="851"/>
      <c r="I890" s="851"/>
      <c r="J890" s="852">
        <v>50</v>
      </c>
      <c r="K890" s="853" t="s">
        <v>24</v>
      </c>
      <c r="L890" s="854">
        <v>12</v>
      </c>
      <c r="M890" s="855">
        <v>2000</v>
      </c>
      <c r="N890" s="856">
        <v>0.25</v>
      </c>
      <c r="O890" s="857">
        <v>1.75</v>
      </c>
      <c r="P890" s="854">
        <v>5</v>
      </c>
      <c r="Q890" s="839">
        <v>0.05</v>
      </c>
      <c r="R890" s="826">
        <v>1261.5</v>
      </c>
      <c r="S890" s="858">
        <v>65</v>
      </c>
      <c r="T890" s="859">
        <v>647.20000000000005</v>
      </c>
      <c r="U890" s="841">
        <v>15.116666666666667</v>
      </c>
      <c r="V890" s="851">
        <v>6.2124999999999995</v>
      </c>
      <c r="W890" s="851"/>
      <c r="X890" s="841">
        <v>1.4000000000000001</v>
      </c>
      <c r="Y890" s="860">
        <v>6.2124999999999995</v>
      </c>
      <c r="Z890" s="861">
        <v>21.072150000000004</v>
      </c>
      <c r="AA890" s="1015"/>
    </row>
    <row r="891" spans="1:27" ht="30">
      <c r="A891" s="863">
        <v>14102</v>
      </c>
      <c r="B891" s="864"/>
      <c r="C891" s="864" t="s">
        <v>800</v>
      </c>
      <c r="D891" s="1335">
        <v>15</v>
      </c>
      <c r="E891" s="834">
        <v>20000</v>
      </c>
      <c r="F891" s="925">
        <v>39</v>
      </c>
      <c r="G891" s="1145"/>
      <c r="H891" s="836"/>
      <c r="I891" s="836"/>
      <c r="J891" s="837">
        <v>75</v>
      </c>
      <c r="K891" s="782" t="s">
        <v>24</v>
      </c>
      <c r="L891" s="868">
        <v>12</v>
      </c>
      <c r="M891" s="869">
        <v>2000</v>
      </c>
      <c r="N891" s="809">
        <v>0.25</v>
      </c>
      <c r="O891" s="870">
        <v>1.25</v>
      </c>
      <c r="P891" s="868">
        <v>5</v>
      </c>
      <c r="Q891" s="839">
        <v>0.02</v>
      </c>
      <c r="R891" s="826">
        <v>435</v>
      </c>
      <c r="S891" s="811">
        <v>65</v>
      </c>
      <c r="T891" s="840">
        <v>1705</v>
      </c>
      <c r="U891" s="841">
        <v>9.1666666666666661</v>
      </c>
      <c r="V891" s="836">
        <v>12.5</v>
      </c>
      <c r="W891" s="836"/>
      <c r="X891" s="841">
        <v>0.56000000000000005</v>
      </c>
      <c r="Y891" s="842">
        <v>12.5</v>
      </c>
      <c r="Z891" s="871">
        <v>38.756666666666668</v>
      </c>
      <c r="AA891" s="1016"/>
    </row>
    <row r="892" spans="1:27" ht="30">
      <c r="A892" s="845">
        <v>14103</v>
      </c>
      <c r="B892" s="846"/>
      <c r="C892" s="846" t="s">
        <v>801</v>
      </c>
      <c r="D892" s="1336">
        <v>2</v>
      </c>
      <c r="E892" s="848">
        <v>23000</v>
      </c>
      <c r="F892" s="926">
        <v>40</v>
      </c>
      <c r="G892" s="1337">
        <v>80</v>
      </c>
      <c r="H892" s="851"/>
      <c r="I892" s="851"/>
      <c r="J892" s="852">
        <v>75</v>
      </c>
      <c r="K892" s="853" t="s">
        <v>24</v>
      </c>
      <c r="L892" s="854">
        <v>15</v>
      </c>
      <c r="M892" s="855">
        <v>2000</v>
      </c>
      <c r="N892" s="856">
        <v>0.25</v>
      </c>
      <c r="O892" s="857">
        <v>1</v>
      </c>
      <c r="P892" s="854">
        <v>22</v>
      </c>
      <c r="Q892" s="839">
        <v>0.33329999999999999</v>
      </c>
      <c r="R892" s="826">
        <v>643.79999999999995</v>
      </c>
      <c r="S892" s="858">
        <v>286</v>
      </c>
      <c r="T892" s="859">
        <v>1884.5</v>
      </c>
      <c r="U892" s="841">
        <v>18.739999999999998</v>
      </c>
      <c r="V892" s="851">
        <v>11.5</v>
      </c>
      <c r="W892" s="851"/>
      <c r="X892" s="841">
        <v>9.3323999999999998</v>
      </c>
      <c r="Y892" s="860">
        <v>11.5</v>
      </c>
      <c r="Z892" s="861">
        <v>40.289333333333332</v>
      </c>
      <c r="AA892" s="1338">
        <v>80.578666666666663</v>
      </c>
    </row>
    <row r="893" spans="1:27" ht="30">
      <c r="A893" s="863">
        <v>14104</v>
      </c>
      <c r="B893" s="864"/>
      <c r="C893" s="864" t="s">
        <v>802</v>
      </c>
      <c r="D893" s="1339">
        <v>2</v>
      </c>
      <c r="E893" s="834">
        <v>31000</v>
      </c>
      <c r="F893" s="925">
        <v>52</v>
      </c>
      <c r="G893" s="1340">
        <v>100</v>
      </c>
      <c r="H893" s="836"/>
      <c r="I893" s="836"/>
      <c r="J893" s="837">
        <v>75</v>
      </c>
      <c r="K893" s="782" t="s">
        <v>24</v>
      </c>
      <c r="L893" s="868">
        <v>15</v>
      </c>
      <c r="M893" s="869">
        <v>2000</v>
      </c>
      <c r="N893" s="809">
        <v>0.25</v>
      </c>
      <c r="O893" s="870">
        <v>0.95</v>
      </c>
      <c r="P893" s="868">
        <v>22</v>
      </c>
      <c r="Q893" s="839">
        <v>0.2</v>
      </c>
      <c r="R893" s="826">
        <v>1131</v>
      </c>
      <c r="S893" s="811">
        <v>286</v>
      </c>
      <c r="T893" s="840">
        <v>2440.5</v>
      </c>
      <c r="U893" s="841">
        <v>24.96</v>
      </c>
      <c r="V893" s="836">
        <v>14.725</v>
      </c>
      <c r="W893" s="836"/>
      <c r="X893" s="841">
        <v>5.6000000000000005</v>
      </c>
      <c r="Y893" s="842">
        <v>14.725</v>
      </c>
      <c r="Z893" s="871">
        <v>51.991500000000002</v>
      </c>
      <c r="AA893" s="1341">
        <v>103.983</v>
      </c>
    </row>
    <row r="894" spans="1:27" ht="30">
      <c r="A894" s="845">
        <v>14105</v>
      </c>
      <c r="B894" s="846"/>
      <c r="C894" s="846" t="s">
        <v>803</v>
      </c>
      <c r="D894" s="1336">
        <v>2</v>
      </c>
      <c r="E894" s="848">
        <v>39000</v>
      </c>
      <c r="F894" s="926">
        <v>63</v>
      </c>
      <c r="G894" s="1337">
        <v>130</v>
      </c>
      <c r="H894" s="851"/>
      <c r="I894" s="851"/>
      <c r="J894" s="852">
        <v>75</v>
      </c>
      <c r="K894" s="853" t="s">
        <v>24</v>
      </c>
      <c r="L894" s="854">
        <v>15</v>
      </c>
      <c r="M894" s="855">
        <v>2000</v>
      </c>
      <c r="N894" s="856">
        <v>0.25</v>
      </c>
      <c r="O894" s="857">
        <v>0.9</v>
      </c>
      <c r="P894" s="854">
        <v>22</v>
      </c>
      <c r="Q894" s="839">
        <v>0.02</v>
      </c>
      <c r="R894" s="826">
        <v>435</v>
      </c>
      <c r="S894" s="858">
        <v>286</v>
      </c>
      <c r="T894" s="859">
        <v>2996.5</v>
      </c>
      <c r="U894" s="841">
        <v>8.2333333333333325</v>
      </c>
      <c r="V894" s="851">
        <v>17.55</v>
      </c>
      <c r="W894" s="851"/>
      <c r="X894" s="841">
        <v>0.56000000000000005</v>
      </c>
      <c r="Y894" s="860">
        <v>17.55</v>
      </c>
      <c r="Z894" s="861">
        <v>63.253666666666668</v>
      </c>
      <c r="AA894" s="1338">
        <v>126.50733333333334</v>
      </c>
    </row>
    <row r="895" spans="1:27" ht="30">
      <c r="A895" s="863">
        <v>14106</v>
      </c>
      <c r="B895" s="864"/>
      <c r="C895" s="864" t="s">
        <v>804</v>
      </c>
      <c r="D895" s="1342"/>
      <c r="E895" s="834">
        <v>12000</v>
      </c>
      <c r="F895" s="925">
        <v>37</v>
      </c>
      <c r="G895" s="1145"/>
      <c r="H895" s="836"/>
      <c r="I895" s="836"/>
      <c r="J895" s="837">
        <v>50</v>
      </c>
      <c r="K895" s="782" t="s">
        <v>24</v>
      </c>
      <c r="L895" s="868">
        <v>10</v>
      </c>
      <c r="M895" s="869">
        <v>2000</v>
      </c>
      <c r="N895" s="809">
        <v>0.25</v>
      </c>
      <c r="O895" s="870">
        <v>1.45</v>
      </c>
      <c r="P895" s="868">
        <v>9</v>
      </c>
      <c r="Q895" s="839">
        <v>0.02</v>
      </c>
      <c r="R895" s="826">
        <v>600.29999999999995</v>
      </c>
      <c r="S895" s="811">
        <v>117</v>
      </c>
      <c r="T895" s="840">
        <v>1251</v>
      </c>
      <c r="U895" s="841">
        <v>11.051666666666666</v>
      </c>
      <c r="V895" s="836">
        <v>8.6999999999999993</v>
      </c>
      <c r="W895" s="836"/>
      <c r="X895" s="841">
        <v>0.56000000000000005</v>
      </c>
      <c r="Y895" s="842">
        <v>8.6999999999999993</v>
      </c>
      <c r="Z895" s="871">
        <v>37.091999999999999</v>
      </c>
      <c r="AA895" s="1016"/>
    </row>
    <row r="896" spans="1:27" ht="30">
      <c r="A896" s="845">
        <v>14107</v>
      </c>
      <c r="B896" s="846"/>
      <c r="C896" s="846" t="s">
        <v>805</v>
      </c>
      <c r="D896" s="902"/>
      <c r="E896" s="848">
        <v>12000</v>
      </c>
      <c r="F896" s="926">
        <v>17</v>
      </c>
      <c r="G896" s="930"/>
      <c r="H896" s="851"/>
      <c r="I896" s="851"/>
      <c r="J896" s="852">
        <v>100</v>
      </c>
      <c r="K896" s="853" t="s">
        <v>24</v>
      </c>
      <c r="L896" s="854">
        <v>15</v>
      </c>
      <c r="M896" s="855">
        <v>4000</v>
      </c>
      <c r="N896" s="856">
        <v>0.25</v>
      </c>
      <c r="O896" s="857">
        <v>1.9</v>
      </c>
      <c r="P896" s="854">
        <v>8</v>
      </c>
      <c r="Q896" s="839">
        <v>0.05</v>
      </c>
      <c r="R896" s="826">
        <v>643.79999999999995</v>
      </c>
      <c r="S896" s="858">
        <v>104</v>
      </c>
      <c r="T896" s="859">
        <v>938</v>
      </c>
      <c r="U896" s="919">
        <v>47.639999999999993</v>
      </c>
      <c r="V896" s="851">
        <v>5.6999999999999993</v>
      </c>
      <c r="W896" s="851"/>
      <c r="X896" s="919">
        <v>1.4000000000000001</v>
      </c>
      <c r="Y896" s="860">
        <v>5.6999999999999993</v>
      </c>
      <c r="Z896" s="861">
        <v>16.588000000000001</v>
      </c>
      <c r="AA896" s="1019"/>
    </row>
    <row r="897" spans="1:27" ht="45">
      <c r="A897" s="863">
        <v>14109</v>
      </c>
      <c r="B897" s="864"/>
      <c r="C897" s="864" t="s">
        <v>806</v>
      </c>
      <c r="D897" s="908"/>
      <c r="E897" s="834">
        <v>5600</v>
      </c>
      <c r="F897" s="925">
        <v>12.5</v>
      </c>
      <c r="G897" s="933"/>
      <c r="H897" s="836"/>
      <c r="I897" s="836"/>
      <c r="J897" s="837">
        <v>70</v>
      </c>
      <c r="K897" s="782" t="s">
        <v>24</v>
      </c>
      <c r="L897" s="868">
        <v>10</v>
      </c>
      <c r="M897" s="869">
        <v>2000</v>
      </c>
      <c r="N897" s="809">
        <v>0.25</v>
      </c>
      <c r="O897" s="870">
        <v>1</v>
      </c>
      <c r="P897" s="868">
        <v>5</v>
      </c>
      <c r="Q897" s="839">
        <v>0.125</v>
      </c>
      <c r="R897" s="826">
        <v>1000.5</v>
      </c>
      <c r="S897" s="811">
        <v>65</v>
      </c>
      <c r="T897" s="840">
        <v>594.20000000000005</v>
      </c>
      <c r="U897" s="919">
        <v>36.450000000000003</v>
      </c>
      <c r="V897" s="836">
        <v>2.8</v>
      </c>
      <c r="W897" s="836"/>
      <c r="X897" s="919">
        <v>3.5</v>
      </c>
      <c r="Y897" s="842">
        <v>2.8</v>
      </c>
      <c r="Z897" s="871">
        <v>12.417428571428575</v>
      </c>
      <c r="AA897" s="1013"/>
    </row>
    <row r="898" spans="1:27" ht="60">
      <c r="A898" s="886">
        <v>14110</v>
      </c>
      <c r="B898" s="976"/>
      <c r="C898" s="976" t="s">
        <v>807</v>
      </c>
      <c r="D898" s="1343">
        <v>850</v>
      </c>
      <c r="E898" s="978">
        <v>39000</v>
      </c>
      <c r="F898" s="1122">
        <v>71</v>
      </c>
      <c r="G898" s="1344">
        <v>8.3529411799999995E-2</v>
      </c>
      <c r="H898" s="981"/>
      <c r="I898" s="981"/>
      <c r="J898" s="982">
        <v>70</v>
      </c>
      <c r="K898" s="983" t="s">
        <v>24</v>
      </c>
      <c r="L898" s="984">
        <v>15</v>
      </c>
      <c r="M898" s="985">
        <v>2000</v>
      </c>
      <c r="N898" s="986">
        <v>0.25</v>
      </c>
      <c r="O898" s="857">
        <v>1.1000000000000001</v>
      </c>
      <c r="P898" s="984">
        <v>22</v>
      </c>
      <c r="Q898" s="839">
        <v>0.2</v>
      </c>
      <c r="R898" s="826">
        <v>1044</v>
      </c>
      <c r="S898" s="1125">
        <v>286</v>
      </c>
      <c r="T898" s="988">
        <v>2996.5</v>
      </c>
      <c r="U898" s="919">
        <v>77.266666666666666</v>
      </c>
      <c r="V898" s="981">
        <v>21.450000000000003</v>
      </c>
      <c r="W898" s="981"/>
      <c r="X898" s="919">
        <v>5.6000000000000005</v>
      </c>
      <c r="Y898" s="860">
        <v>21.450000000000003</v>
      </c>
      <c r="Z898" s="861">
        <v>70.682857142857159</v>
      </c>
      <c r="AA898" s="1345">
        <v>8.3156302521008418E-2</v>
      </c>
    </row>
    <row r="899" spans="1:27" ht="75">
      <c r="A899" s="863">
        <v>14111</v>
      </c>
      <c r="B899" s="864"/>
      <c r="C899" s="864" t="s">
        <v>808</v>
      </c>
      <c r="D899" s="1346">
        <v>1300</v>
      </c>
      <c r="E899" s="834">
        <v>76000</v>
      </c>
      <c r="F899" s="925">
        <v>123</v>
      </c>
      <c r="G899" s="1347">
        <v>9.4615384600000005E-2</v>
      </c>
      <c r="H899" s="836"/>
      <c r="I899" s="836"/>
      <c r="J899" s="837">
        <v>70</v>
      </c>
      <c r="K899" s="782" t="s">
        <v>24</v>
      </c>
      <c r="L899" s="868">
        <v>15</v>
      </c>
      <c r="M899" s="869">
        <v>2000</v>
      </c>
      <c r="N899" s="809">
        <v>0.25</v>
      </c>
      <c r="O899" s="870">
        <v>0.85</v>
      </c>
      <c r="P899" s="868">
        <v>22</v>
      </c>
      <c r="Q899" s="839"/>
      <c r="R899" s="826" t="s">
        <v>81</v>
      </c>
      <c r="S899" s="811">
        <v>286</v>
      </c>
      <c r="T899" s="840">
        <v>5568</v>
      </c>
      <c r="U899" s="919"/>
      <c r="V899" s="836">
        <v>32.299999999999997</v>
      </c>
      <c r="W899" s="836"/>
      <c r="X899" s="919"/>
      <c r="Y899" s="842">
        <v>32.299999999999997</v>
      </c>
      <c r="Z899" s="871">
        <v>123.02714285714286</v>
      </c>
      <c r="AA899" s="1348">
        <v>9.4636263736263743E-2</v>
      </c>
    </row>
    <row r="900" spans="1:27" ht="60">
      <c r="A900" s="886">
        <v>14112</v>
      </c>
      <c r="B900" s="976"/>
      <c r="C900" s="976" t="s">
        <v>809</v>
      </c>
      <c r="D900" s="1343">
        <v>850</v>
      </c>
      <c r="E900" s="978">
        <v>8200</v>
      </c>
      <c r="F900" s="1122">
        <v>17</v>
      </c>
      <c r="G900" s="1344">
        <v>0.02</v>
      </c>
      <c r="H900" s="981"/>
      <c r="I900" s="981"/>
      <c r="J900" s="982">
        <v>70</v>
      </c>
      <c r="K900" s="983" t="s">
        <v>24</v>
      </c>
      <c r="L900" s="984">
        <v>15</v>
      </c>
      <c r="M900" s="985">
        <v>2000</v>
      </c>
      <c r="N900" s="986">
        <v>0.25</v>
      </c>
      <c r="O900" s="857">
        <v>1.65</v>
      </c>
      <c r="P900" s="984">
        <v>5</v>
      </c>
      <c r="Q900" s="825"/>
      <c r="R900" s="826" t="s">
        <v>81</v>
      </c>
      <c r="S900" s="1125">
        <v>65</v>
      </c>
      <c r="T900" s="988">
        <v>634.9</v>
      </c>
      <c r="U900" s="829"/>
      <c r="V900" s="981">
        <v>6.7649999999999988</v>
      </c>
      <c r="W900" s="981"/>
      <c r="X900" s="829"/>
      <c r="Y900" s="860">
        <v>6.7649999999999988</v>
      </c>
      <c r="Z900" s="861">
        <v>17.418500000000002</v>
      </c>
      <c r="AA900" s="1345">
        <v>2.0492352941176472E-2</v>
      </c>
    </row>
    <row r="901" spans="1:27" ht="45">
      <c r="A901" s="863">
        <v>14114</v>
      </c>
      <c r="B901" s="864"/>
      <c r="C901" s="864" t="s">
        <v>810</v>
      </c>
      <c r="D901" s="1346">
        <v>600</v>
      </c>
      <c r="E901" s="834">
        <v>6900</v>
      </c>
      <c r="F901" s="925">
        <v>20</v>
      </c>
      <c r="G901" s="1347">
        <v>3.3333333299999997E-2</v>
      </c>
      <c r="H901" s="836"/>
      <c r="I901" s="836"/>
      <c r="J901" s="837">
        <v>70</v>
      </c>
      <c r="K901" s="782" t="s">
        <v>24</v>
      </c>
      <c r="L901" s="868">
        <v>15</v>
      </c>
      <c r="M901" s="869">
        <v>2000</v>
      </c>
      <c r="N901" s="809">
        <v>0.25</v>
      </c>
      <c r="O901" s="870">
        <v>1.8</v>
      </c>
      <c r="P901" s="868">
        <v>26</v>
      </c>
      <c r="Q901" s="839"/>
      <c r="R901" s="826" t="s">
        <v>81</v>
      </c>
      <c r="S901" s="811">
        <v>338</v>
      </c>
      <c r="T901" s="840">
        <v>817.55</v>
      </c>
      <c r="U901" s="841"/>
      <c r="V901" s="836">
        <v>6.2100000000000009</v>
      </c>
      <c r="W901" s="836"/>
      <c r="X901" s="841"/>
      <c r="Y901" s="842">
        <v>6.2100000000000009</v>
      </c>
      <c r="Z901" s="871">
        <v>19.678214285714287</v>
      </c>
      <c r="AA901" s="1348">
        <v>3.2797023809523811E-2</v>
      </c>
    </row>
    <row r="902" spans="1:27" ht="60">
      <c r="A902" s="845">
        <v>14115</v>
      </c>
      <c r="B902" s="846"/>
      <c r="C902" s="846" t="s">
        <v>811</v>
      </c>
      <c r="D902" s="1343">
        <v>850</v>
      </c>
      <c r="E902" s="848">
        <v>12000</v>
      </c>
      <c r="F902" s="926">
        <v>28</v>
      </c>
      <c r="G902" s="1344">
        <v>3.2941176500000002E-2</v>
      </c>
      <c r="H902" s="851"/>
      <c r="I902" s="851"/>
      <c r="J902" s="852">
        <v>70</v>
      </c>
      <c r="K902" s="853" t="s">
        <v>24</v>
      </c>
      <c r="L902" s="854">
        <v>15</v>
      </c>
      <c r="M902" s="855">
        <v>2000</v>
      </c>
      <c r="N902" s="856">
        <v>0.25</v>
      </c>
      <c r="O902" s="857">
        <v>1.45</v>
      </c>
      <c r="P902" s="854">
        <v>26</v>
      </c>
      <c r="Q902" s="839">
        <v>0.05</v>
      </c>
      <c r="R902" s="826">
        <v>1653</v>
      </c>
      <c r="S902" s="858">
        <v>338</v>
      </c>
      <c r="T902" s="859">
        <v>1172</v>
      </c>
      <c r="U902" s="841">
        <v>24.957142857142856</v>
      </c>
      <c r="V902" s="851">
        <v>8.6999999999999993</v>
      </c>
      <c r="W902" s="851"/>
      <c r="X902" s="841">
        <v>1.4000000000000001</v>
      </c>
      <c r="Y902" s="860">
        <v>8.6999999999999993</v>
      </c>
      <c r="Z902" s="861">
        <v>27.98714285714286</v>
      </c>
      <c r="AA902" s="1345">
        <v>3.2926050420168072E-2</v>
      </c>
    </row>
    <row r="903" spans="1:27" ht="15">
      <c r="A903" s="863">
        <v>14116</v>
      </c>
      <c r="B903" s="864"/>
      <c r="C903" s="864" t="s">
        <v>812</v>
      </c>
      <c r="D903" s="908"/>
      <c r="E903" s="834">
        <v>1200</v>
      </c>
      <c r="F903" s="925">
        <v>4.9000000000000004</v>
      </c>
      <c r="G903" s="933"/>
      <c r="H903" s="836"/>
      <c r="I903" s="836"/>
      <c r="J903" s="837">
        <v>200</v>
      </c>
      <c r="K903" s="782" t="s">
        <v>24</v>
      </c>
      <c r="L903" s="868">
        <v>8</v>
      </c>
      <c r="M903" s="869">
        <v>2000</v>
      </c>
      <c r="N903" s="809">
        <v>0.1</v>
      </c>
      <c r="O903" s="870">
        <v>5.65</v>
      </c>
      <c r="P903" s="868">
        <v>4</v>
      </c>
      <c r="Q903" s="839">
        <v>0.16700000000000001</v>
      </c>
      <c r="R903" s="826">
        <v>1044</v>
      </c>
      <c r="S903" s="811">
        <v>52</v>
      </c>
      <c r="T903" s="840">
        <v>208.6</v>
      </c>
      <c r="U903" s="919">
        <v>28.1</v>
      </c>
      <c r="V903" s="836">
        <v>3.39</v>
      </c>
      <c r="W903" s="836"/>
      <c r="X903" s="919">
        <v>4.6760000000000002</v>
      </c>
      <c r="Y903" s="842">
        <v>3.39</v>
      </c>
      <c r="Z903" s="871">
        <v>4.8763000000000005</v>
      </c>
      <c r="AA903" s="1013"/>
    </row>
    <row r="904" spans="1:27" ht="30">
      <c r="A904" s="845">
        <v>14117</v>
      </c>
      <c r="B904" s="846"/>
      <c r="C904" s="846" t="s">
        <v>813</v>
      </c>
      <c r="D904" s="902"/>
      <c r="E904" s="848">
        <v>3400</v>
      </c>
      <c r="F904" s="926">
        <v>7.5</v>
      </c>
      <c r="G904" s="930"/>
      <c r="H904" s="851"/>
      <c r="I904" s="851"/>
      <c r="J904" s="852">
        <v>200</v>
      </c>
      <c r="K904" s="853" t="s">
        <v>24</v>
      </c>
      <c r="L904" s="854">
        <v>8</v>
      </c>
      <c r="M904" s="855">
        <v>2000</v>
      </c>
      <c r="N904" s="856">
        <v>0.1</v>
      </c>
      <c r="O904" s="857">
        <v>2.6</v>
      </c>
      <c r="P904" s="854">
        <v>4</v>
      </c>
      <c r="Q904" s="839">
        <v>0.25</v>
      </c>
      <c r="R904" s="826">
        <v>1870.5</v>
      </c>
      <c r="S904" s="858">
        <v>52</v>
      </c>
      <c r="T904" s="859">
        <v>495.7</v>
      </c>
      <c r="U904" s="919">
        <v>25.143750000000001</v>
      </c>
      <c r="V904" s="851">
        <v>4.42</v>
      </c>
      <c r="W904" s="851"/>
      <c r="X904" s="919">
        <v>7</v>
      </c>
      <c r="Y904" s="860">
        <v>4.42</v>
      </c>
      <c r="Z904" s="861">
        <v>7.588350000000001</v>
      </c>
      <c r="AA904" s="1019"/>
    </row>
    <row r="905" spans="1:27" ht="30">
      <c r="A905" s="863">
        <v>14118</v>
      </c>
      <c r="B905" s="864"/>
      <c r="C905" s="864" t="s">
        <v>814</v>
      </c>
      <c r="D905" s="1342"/>
      <c r="E905" s="834">
        <v>4500</v>
      </c>
      <c r="F905" s="925">
        <v>10</v>
      </c>
      <c r="G905" s="1145"/>
      <c r="H905" s="836"/>
      <c r="I905" s="836"/>
      <c r="J905" s="837">
        <v>150</v>
      </c>
      <c r="K905" s="782" t="s">
        <v>24</v>
      </c>
      <c r="L905" s="868">
        <v>10</v>
      </c>
      <c r="M905" s="869">
        <v>2000</v>
      </c>
      <c r="N905" s="809">
        <v>0.1</v>
      </c>
      <c r="O905" s="870">
        <v>2.2000000000000002</v>
      </c>
      <c r="P905" s="868">
        <v>9</v>
      </c>
      <c r="Q905" s="839">
        <v>0.05</v>
      </c>
      <c r="R905" s="826">
        <v>539.4</v>
      </c>
      <c r="S905" s="811">
        <v>117</v>
      </c>
      <c r="T905" s="840">
        <v>603</v>
      </c>
      <c r="U905" s="841">
        <v>9.8966666666666665</v>
      </c>
      <c r="V905" s="836">
        <v>4.95</v>
      </c>
      <c r="W905" s="836"/>
      <c r="X905" s="841">
        <v>1.4000000000000001</v>
      </c>
      <c r="Y905" s="842">
        <v>4.95</v>
      </c>
      <c r="Z905" s="871">
        <v>9.8669999999999991</v>
      </c>
      <c r="AA905" s="1016"/>
    </row>
    <row r="906" spans="1:27" ht="45">
      <c r="A906" s="845">
        <v>14119</v>
      </c>
      <c r="B906" s="846"/>
      <c r="C906" s="846" t="s">
        <v>815</v>
      </c>
      <c r="D906" s="1349"/>
      <c r="E906" s="848">
        <v>7700</v>
      </c>
      <c r="F906" s="926">
        <v>14.5</v>
      </c>
      <c r="G906" s="1350"/>
      <c r="H906" s="851"/>
      <c r="I906" s="851"/>
      <c r="J906" s="852">
        <v>100</v>
      </c>
      <c r="K906" s="853" t="s">
        <v>24</v>
      </c>
      <c r="L906" s="854">
        <v>15</v>
      </c>
      <c r="M906" s="855">
        <v>2000</v>
      </c>
      <c r="N906" s="856">
        <v>0.1</v>
      </c>
      <c r="O906" s="857">
        <v>1.7</v>
      </c>
      <c r="P906" s="854">
        <v>4</v>
      </c>
      <c r="Q906" s="839">
        <v>0.1</v>
      </c>
      <c r="R906" s="826">
        <v>1479</v>
      </c>
      <c r="S906" s="858">
        <v>52</v>
      </c>
      <c r="T906" s="859">
        <v>652.6</v>
      </c>
      <c r="U906" s="1281">
        <v>28.166666666666668</v>
      </c>
      <c r="V906" s="851">
        <v>6.5449999999999999</v>
      </c>
      <c r="W906" s="851"/>
      <c r="X906" s="1281">
        <v>2.8000000000000003</v>
      </c>
      <c r="Y906" s="860">
        <v>6.5449999999999999</v>
      </c>
      <c r="Z906" s="861">
        <v>14.378100000000002</v>
      </c>
      <c r="AA906" s="1351"/>
    </row>
    <row r="907" spans="1:27" ht="30">
      <c r="A907" s="863">
        <v>14127</v>
      </c>
      <c r="B907" s="864"/>
      <c r="C907" s="864" t="s">
        <v>816</v>
      </c>
      <c r="D907" s="1352">
        <v>10</v>
      </c>
      <c r="E907" s="834">
        <v>24000</v>
      </c>
      <c r="F907" s="925">
        <v>40</v>
      </c>
      <c r="G907" s="1306"/>
      <c r="H907" s="836"/>
      <c r="I907" s="836"/>
      <c r="J907" s="837">
        <v>100</v>
      </c>
      <c r="K907" s="782" t="s">
        <v>24</v>
      </c>
      <c r="L907" s="868">
        <v>15</v>
      </c>
      <c r="M907" s="869">
        <v>2000</v>
      </c>
      <c r="N907" s="809">
        <v>0.1</v>
      </c>
      <c r="O907" s="870">
        <v>1.2</v>
      </c>
      <c r="P907" s="868">
        <v>4</v>
      </c>
      <c r="Q907" s="839">
        <v>0.1</v>
      </c>
      <c r="R907" s="826">
        <v>1609.5</v>
      </c>
      <c r="S907" s="811">
        <v>52</v>
      </c>
      <c r="T907" s="840">
        <v>1924</v>
      </c>
      <c r="U907" s="1281">
        <v>28.725000000000001</v>
      </c>
      <c r="V907" s="836">
        <v>14.399999999999999</v>
      </c>
      <c r="W907" s="836"/>
      <c r="X907" s="1281">
        <v>2.8000000000000003</v>
      </c>
      <c r="Y907" s="842">
        <v>14.399999999999999</v>
      </c>
      <c r="Z907" s="871">
        <v>37.004000000000005</v>
      </c>
      <c r="AA907" s="1309"/>
    </row>
    <row r="908" spans="1:27" ht="15">
      <c r="A908" s="845">
        <v>14128</v>
      </c>
      <c r="B908" s="846"/>
      <c r="C908" s="846" t="s">
        <v>817</v>
      </c>
      <c r="D908" s="1349">
        <v>12</v>
      </c>
      <c r="E908" s="848">
        <v>2100</v>
      </c>
      <c r="F908" s="926">
        <v>20.5</v>
      </c>
      <c r="G908" s="1350"/>
      <c r="H908" s="851"/>
      <c r="I908" s="851"/>
      <c r="J908" s="852">
        <v>20</v>
      </c>
      <c r="K908" s="853" t="s">
        <v>24</v>
      </c>
      <c r="L908" s="854">
        <v>15</v>
      </c>
      <c r="M908" s="855">
        <v>400</v>
      </c>
      <c r="N908" s="856">
        <v>0.1</v>
      </c>
      <c r="O908" s="857">
        <v>1.5</v>
      </c>
      <c r="P908" s="854">
        <v>4</v>
      </c>
      <c r="Q908" s="839">
        <v>0.1</v>
      </c>
      <c r="R908" s="826">
        <v>2088</v>
      </c>
      <c r="S908" s="858">
        <v>52</v>
      </c>
      <c r="T908" s="859">
        <v>215.79999999999998</v>
      </c>
      <c r="U908" s="841">
        <v>36.883333333333333</v>
      </c>
      <c r="V908" s="851">
        <v>7.875</v>
      </c>
      <c r="W908" s="851"/>
      <c r="X908" s="841">
        <v>2.8000000000000003</v>
      </c>
      <c r="Y908" s="860">
        <v>7.875</v>
      </c>
      <c r="Z908" s="861">
        <v>20.531500000000001</v>
      </c>
      <c r="AA908" s="1351"/>
    </row>
    <row r="909" spans="1:27" ht="30">
      <c r="A909" s="863">
        <v>14129</v>
      </c>
      <c r="B909" s="864"/>
      <c r="C909" s="864" t="s">
        <v>818</v>
      </c>
      <c r="D909" s="1352">
        <v>80</v>
      </c>
      <c r="E909" s="834">
        <v>5700</v>
      </c>
      <c r="F909" s="925">
        <v>45.5</v>
      </c>
      <c r="G909" s="1306"/>
      <c r="H909" s="836"/>
      <c r="I909" s="836"/>
      <c r="J909" s="837">
        <v>20</v>
      </c>
      <c r="K909" s="782" t="s">
        <v>24</v>
      </c>
      <c r="L909" s="868">
        <v>15</v>
      </c>
      <c r="M909" s="869">
        <v>400</v>
      </c>
      <c r="N909" s="809">
        <v>0.1</v>
      </c>
      <c r="O909" s="870">
        <v>1.1499999999999999</v>
      </c>
      <c r="P909" s="868">
        <v>4</v>
      </c>
      <c r="Q909" s="839">
        <v>0.05</v>
      </c>
      <c r="R909" s="826">
        <v>1131</v>
      </c>
      <c r="S909" s="811">
        <v>52</v>
      </c>
      <c r="T909" s="840">
        <v>496.59999999999997</v>
      </c>
      <c r="U909" s="841">
        <v>20.566666666666666</v>
      </c>
      <c r="V909" s="836">
        <v>16.387499999999999</v>
      </c>
      <c r="W909" s="836"/>
      <c r="X909" s="841">
        <v>1.4000000000000001</v>
      </c>
      <c r="Y909" s="842">
        <v>16.387499999999999</v>
      </c>
      <c r="Z909" s="871">
        <v>45.339250000000007</v>
      </c>
      <c r="AA909" s="1309"/>
    </row>
    <row r="910" spans="1:27" ht="60">
      <c r="A910" s="886">
        <v>14120</v>
      </c>
      <c r="B910" s="976"/>
      <c r="C910" s="976" t="s">
        <v>1154</v>
      </c>
      <c r="D910" s="1353"/>
      <c r="E910" s="978">
        <v>2400</v>
      </c>
      <c r="F910" s="1170"/>
      <c r="G910" s="1354">
        <v>220</v>
      </c>
      <c r="H910" s="981"/>
      <c r="I910" s="981"/>
      <c r="J910" s="982"/>
      <c r="K910" s="983" t="s">
        <v>24</v>
      </c>
      <c r="L910" s="984">
        <v>20</v>
      </c>
      <c r="M910" s="1355">
        <v>60</v>
      </c>
      <c r="N910" s="986">
        <v>0.1</v>
      </c>
      <c r="O910" s="857" t="s">
        <v>81</v>
      </c>
      <c r="P910" s="984">
        <v>4</v>
      </c>
      <c r="Q910" s="839">
        <v>0.05</v>
      </c>
      <c r="R910" s="826">
        <v>2088</v>
      </c>
      <c r="S910" s="1125">
        <v>52</v>
      </c>
      <c r="T910" s="988">
        <v>198.4</v>
      </c>
      <c r="U910" s="841">
        <v>36.883333333333333</v>
      </c>
      <c r="V910" s="981">
        <v>0</v>
      </c>
      <c r="W910" s="981"/>
      <c r="X910" s="841">
        <v>1.4000000000000001</v>
      </c>
      <c r="Y910" s="860">
        <v>0</v>
      </c>
      <c r="Z910" s="1106"/>
      <c r="AA910" s="861">
        <v>218.24000000000004</v>
      </c>
    </row>
    <row r="911" spans="1:27" ht="45">
      <c r="A911" s="863">
        <v>14121</v>
      </c>
      <c r="B911" s="864"/>
      <c r="C911" s="864" t="s">
        <v>820</v>
      </c>
      <c r="D911" s="1356"/>
      <c r="E911" s="834">
        <v>4400</v>
      </c>
      <c r="F911" s="835"/>
      <c r="G911" s="1357">
        <v>400</v>
      </c>
      <c r="H911" s="836"/>
      <c r="I911" s="836"/>
      <c r="J911" s="837"/>
      <c r="K911" s="782" t="s">
        <v>24</v>
      </c>
      <c r="L911" s="868">
        <v>20</v>
      </c>
      <c r="M911" s="1358">
        <v>60</v>
      </c>
      <c r="N911" s="809">
        <v>0.1</v>
      </c>
      <c r="O911" s="870" t="s">
        <v>81</v>
      </c>
      <c r="P911" s="868">
        <v>7</v>
      </c>
      <c r="Q911" s="839">
        <v>0.1</v>
      </c>
      <c r="R911" s="826">
        <v>239.96666666666664</v>
      </c>
      <c r="S911" s="811">
        <v>91</v>
      </c>
      <c r="T911" s="840">
        <v>359.4</v>
      </c>
      <c r="U911" s="841">
        <v>0.71876190476190471</v>
      </c>
      <c r="V911" s="836">
        <v>0</v>
      </c>
      <c r="W911" s="836"/>
      <c r="X911" s="841">
        <v>2.8000000000000003</v>
      </c>
      <c r="Y911" s="842">
        <v>0</v>
      </c>
      <c r="Z911" s="1012"/>
      <c r="AA911" s="871">
        <v>395.34000000000003</v>
      </c>
    </row>
    <row r="912" spans="1:27" ht="45">
      <c r="A912" s="886">
        <v>14122</v>
      </c>
      <c r="B912" s="976"/>
      <c r="C912" s="976" t="s">
        <v>821</v>
      </c>
      <c r="D912" s="1353"/>
      <c r="E912" s="978">
        <v>6200</v>
      </c>
      <c r="F912" s="1170"/>
      <c r="G912" s="1354">
        <v>590</v>
      </c>
      <c r="H912" s="981"/>
      <c r="I912" s="981"/>
      <c r="J912" s="982"/>
      <c r="K912" s="983" t="s">
        <v>24</v>
      </c>
      <c r="L912" s="984">
        <v>20</v>
      </c>
      <c r="M912" s="1355">
        <v>60</v>
      </c>
      <c r="N912" s="986">
        <v>0.1</v>
      </c>
      <c r="O912" s="857" t="s">
        <v>81</v>
      </c>
      <c r="P912" s="984">
        <v>12</v>
      </c>
      <c r="Q912" s="839">
        <v>0.1</v>
      </c>
      <c r="R912" s="826">
        <v>772.06666666666661</v>
      </c>
      <c r="S912" s="1125">
        <v>156</v>
      </c>
      <c r="T912" s="988">
        <v>534.20000000000005</v>
      </c>
      <c r="U912" s="841">
        <v>2.3881904761904758</v>
      </c>
      <c r="V912" s="981">
        <v>0</v>
      </c>
      <c r="W912" s="981"/>
      <c r="X912" s="841">
        <v>2.8000000000000003</v>
      </c>
      <c r="Y912" s="860">
        <v>0</v>
      </c>
      <c r="Z912" s="1106"/>
      <c r="AA912" s="861">
        <v>587.62000000000012</v>
      </c>
    </row>
    <row r="913" spans="1:27" ht="45">
      <c r="A913" s="863">
        <v>14123</v>
      </c>
      <c r="B913" s="864"/>
      <c r="C913" s="864" t="s">
        <v>822</v>
      </c>
      <c r="D913" s="1356"/>
      <c r="E913" s="834">
        <v>12500</v>
      </c>
      <c r="F913" s="835"/>
      <c r="G913" s="1357">
        <v>1120</v>
      </c>
      <c r="H913" s="836"/>
      <c r="I913" s="836"/>
      <c r="J913" s="837"/>
      <c r="K913" s="782" t="s">
        <v>24</v>
      </c>
      <c r="L913" s="868">
        <v>20</v>
      </c>
      <c r="M913" s="1358">
        <v>60</v>
      </c>
      <c r="N913" s="809">
        <v>0.1</v>
      </c>
      <c r="O913" s="870" t="s">
        <v>81</v>
      </c>
      <c r="P913" s="868">
        <v>20</v>
      </c>
      <c r="Q913" s="839">
        <v>0.1</v>
      </c>
      <c r="R913" s="826">
        <v>688.6</v>
      </c>
      <c r="S913" s="811">
        <v>260</v>
      </c>
      <c r="T913" s="840">
        <v>1022.5</v>
      </c>
      <c r="U913" s="841">
        <v>2.3051428571428572</v>
      </c>
      <c r="V913" s="836">
        <v>0</v>
      </c>
      <c r="W913" s="836"/>
      <c r="X913" s="841">
        <v>2.8000000000000003</v>
      </c>
      <c r="Y913" s="842">
        <v>0</v>
      </c>
      <c r="Z913" s="1012"/>
      <c r="AA913" s="871">
        <v>1124.75</v>
      </c>
    </row>
    <row r="914" spans="1:27" ht="30">
      <c r="A914" s="845">
        <v>14124</v>
      </c>
      <c r="B914" s="846"/>
      <c r="C914" s="846" t="s">
        <v>823</v>
      </c>
      <c r="D914" s="1353"/>
      <c r="E914" s="848">
        <v>11500</v>
      </c>
      <c r="F914" s="903"/>
      <c r="G914" s="1354">
        <v>860</v>
      </c>
      <c r="H914" s="851"/>
      <c r="I914" s="851"/>
      <c r="J914" s="852"/>
      <c r="K914" s="853" t="s">
        <v>24</v>
      </c>
      <c r="L914" s="854">
        <v>20</v>
      </c>
      <c r="M914" s="1355">
        <v>50</v>
      </c>
      <c r="N914" s="856">
        <v>0.1</v>
      </c>
      <c r="O914" s="857" t="s">
        <v>81</v>
      </c>
      <c r="P914" s="854">
        <v>6</v>
      </c>
      <c r="Q914" s="839">
        <v>0.16700000000000001</v>
      </c>
      <c r="R914" s="826">
        <v>1827</v>
      </c>
      <c r="S914" s="858">
        <v>78</v>
      </c>
      <c r="T914" s="859">
        <v>779.5</v>
      </c>
      <c r="U914" s="919">
        <v>97.65</v>
      </c>
      <c r="V914" s="851">
        <v>0</v>
      </c>
      <c r="W914" s="851"/>
      <c r="X914" s="919">
        <v>4.6760000000000002</v>
      </c>
      <c r="Y914" s="860">
        <v>0</v>
      </c>
      <c r="Z914" s="1106"/>
      <c r="AA914" s="861">
        <v>857.45</v>
      </c>
    </row>
    <row r="915" spans="1:27" ht="30">
      <c r="A915" s="863">
        <v>14125</v>
      </c>
      <c r="B915" s="864"/>
      <c r="C915" s="864" t="s">
        <v>824</v>
      </c>
      <c r="D915" s="1356"/>
      <c r="E915" s="834">
        <v>20000</v>
      </c>
      <c r="F915" s="835"/>
      <c r="G915" s="1357">
        <v>1490</v>
      </c>
      <c r="H915" s="836"/>
      <c r="I915" s="836"/>
      <c r="J915" s="837"/>
      <c r="K915" s="782" t="s">
        <v>24</v>
      </c>
      <c r="L915" s="868">
        <v>20</v>
      </c>
      <c r="M915" s="1358">
        <v>50</v>
      </c>
      <c r="N915" s="809">
        <v>0.1</v>
      </c>
      <c r="O915" s="870" t="s">
        <v>81</v>
      </c>
      <c r="P915" s="868">
        <v>10</v>
      </c>
      <c r="Q915" s="839"/>
      <c r="R915" s="826" t="s">
        <v>81</v>
      </c>
      <c r="S915" s="811">
        <v>130</v>
      </c>
      <c r="T915" s="840">
        <v>1350</v>
      </c>
      <c r="U915" s="841"/>
      <c r="V915" s="836">
        <v>0</v>
      </c>
      <c r="W915" s="836"/>
      <c r="X915" s="841"/>
      <c r="Y915" s="842">
        <v>0</v>
      </c>
      <c r="Z915" s="1012"/>
      <c r="AA915" s="871">
        <v>1485.0000000000002</v>
      </c>
    </row>
    <row r="916" spans="1:27" ht="30">
      <c r="A916" s="886">
        <v>14126</v>
      </c>
      <c r="B916" s="976"/>
      <c r="C916" s="976" t="s">
        <v>1155</v>
      </c>
      <c r="D916" s="1353"/>
      <c r="E916" s="978">
        <v>900</v>
      </c>
      <c r="F916" s="1170"/>
      <c r="G916" s="1354">
        <v>270</v>
      </c>
      <c r="H916" s="981"/>
      <c r="I916" s="981"/>
      <c r="J916" s="982"/>
      <c r="K916" s="983" t="s">
        <v>24</v>
      </c>
      <c r="L916" s="984">
        <v>4</v>
      </c>
      <c r="M916" s="1355">
        <v>4</v>
      </c>
      <c r="N916" s="986">
        <v>0.1</v>
      </c>
      <c r="O916" s="857" t="s">
        <v>81</v>
      </c>
      <c r="P916" s="984">
        <v>2</v>
      </c>
      <c r="Q916" s="825"/>
      <c r="R916" s="826" t="s">
        <v>81</v>
      </c>
      <c r="S916" s="1125">
        <v>26</v>
      </c>
      <c r="T916" s="988">
        <v>242.9</v>
      </c>
      <c r="U916" s="829"/>
      <c r="V916" s="981">
        <v>0</v>
      </c>
      <c r="W916" s="981"/>
      <c r="X916" s="829"/>
      <c r="Y916" s="860">
        <v>0</v>
      </c>
      <c r="Z916" s="1106"/>
      <c r="AA916" s="861">
        <v>267.19000000000005</v>
      </c>
    </row>
    <row r="917" spans="1:27" ht="15">
      <c r="A917" s="863"/>
      <c r="B917" s="864"/>
      <c r="C917" s="864"/>
      <c r="D917" s="1356"/>
      <c r="E917" s="834"/>
      <c r="F917" s="835"/>
      <c r="G917" s="1357"/>
      <c r="H917" s="836"/>
      <c r="I917" s="836"/>
      <c r="J917" s="837"/>
      <c r="K917" s="782"/>
      <c r="L917" s="868"/>
      <c r="M917" s="837"/>
      <c r="N917" s="809"/>
      <c r="O917" s="870" t="s">
        <v>81</v>
      </c>
      <c r="P917" s="868"/>
      <c r="Q917" s="839"/>
      <c r="R917" s="826" t="s">
        <v>81</v>
      </c>
      <c r="S917" s="811"/>
      <c r="T917" s="840" t="s">
        <v>81</v>
      </c>
      <c r="U917" s="919"/>
      <c r="V917" s="836"/>
      <c r="W917" s="836"/>
      <c r="X917" s="919"/>
      <c r="Y917" s="842" t="s">
        <v>81</v>
      </c>
      <c r="Z917" s="1012"/>
      <c r="AA917" s="871"/>
    </row>
    <row r="918" spans="1:27" ht="128.25">
      <c r="A918" s="943"/>
      <c r="B918" s="944"/>
      <c r="C918" s="945" t="s">
        <v>1156</v>
      </c>
      <c r="D918" s="1044"/>
      <c r="E918" s="947"/>
      <c r="F918" s="948"/>
      <c r="G918" s="1234"/>
      <c r="H918" s="950"/>
      <c r="I918" s="950"/>
      <c r="J918" s="951"/>
      <c r="K918" s="952"/>
      <c r="L918" s="953"/>
      <c r="M918" s="951"/>
      <c r="N918" s="954" t="s">
        <v>81</v>
      </c>
      <c r="O918" s="955" t="s">
        <v>81</v>
      </c>
      <c r="P918" s="953"/>
      <c r="Q918" s="839">
        <v>0.05</v>
      </c>
      <c r="R918" s="826">
        <v>983.74</v>
      </c>
      <c r="S918" s="956"/>
      <c r="T918" s="957" t="s">
        <v>81</v>
      </c>
      <c r="U918" s="841">
        <v>10.599400000000001</v>
      </c>
      <c r="V918" s="1046"/>
      <c r="W918" s="950"/>
      <c r="X918" s="841">
        <v>1.4000000000000001</v>
      </c>
      <c r="Y918" s="958" t="s">
        <v>81</v>
      </c>
      <c r="Z918" s="959"/>
      <c r="AA918" s="1235"/>
    </row>
    <row r="919" spans="1:27" ht="15">
      <c r="A919" s="804"/>
      <c r="B919" s="805"/>
      <c r="C919" s="804"/>
      <c r="D919" s="908"/>
      <c r="E919" s="834"/>
      <c r="F919" s="835"/>
      <c r="G919" s="933"/>
      <c r="H919" s="836"/>
      <c r="I919" s="836"/>
      <c r="J919" s="837"/>
      <c r="K919" s="807"/>
      <c r="L919" s="804"/>
      <c r="M919" s="837"/>
      <c r="N919" s="809" t="s">
        <v>81</v>
      </c>
      <c r="O919" s="870" t="s">
        <v>81</v>
      </c>
      <c r="P919" s="807"/>
      <c r="Q919" s="839">
        <v>0.05</v>
      </c>
      <c r="R919" s="826">
        <v>759.71999999999991</v>
      </c>
      <c r="S919" s="811"/>
      <c r="T919" s="840" t="s">
        <v>81</v>
      </c>
      <c r="U919" s="841">
        <v>8.3132000000000001</v>
      </c>
      <c r="V919" s="910"/>
      <c r="W919" s="836"/>
      <c r="X919" s="841">
        <v>1.4000000000000001</v>
      </c>
      <c r="Y919" s="842" t="s">
        <v>81</v>
      </c>
      <c r="Z919" s="871"/>
      <c r="AA919" s="1013"/>
    </row>
    <row r="920" spans="1:27" ht="42.75">
      <c r="A920" s="814">
        <v>15000</v>
      </c>
      <c r="B920" s="815"/>
      <c r="C920" s="816" t="s">
        <v>764</v>
      </c>
      <c r="D920" s="817"/>
      <c r="E920" s="818"/>
      <c r="F920" s="819"/>
      <c r="G920" s="820"/>
      <c r="H920" s="821"/>
      <c r="I920" s="821"/>
      <c r="J920" s="822"/>
      <c r="K920" s="822"/>
      <c r="L920" s="817"/>
      <c r="M920" s="822"/>
      <c r="N920" s="823" t="s">
        <v>81</v>
      </c>
      <c r="O920" s="874" t="s">
        <v>81</v>
      </c>
      <c r="P920" s="817"/>
      <c r="Q920" s="839">
        <v>0.05</v>
      </c>
      <c r="R920" s="826">
        <v>759.71999999999991</v>
      </c>
      <c r="S920" s="827"/>
      <c r="T920" s="828" t="s">
        <v>81</v>
      </c>
      <c r="U920" s="841">
        <v>8.9531999999999989</v>
      </c>
      <c r="V920" s="821"/>
      <c r="W920" s="821"/>
      <c r="X920" s="841">
        <v>1.4000000000000001</v>
      </c>
      <c r="Y920" s="875" t="s">
        <v>81</v>
      </c>
      <c r="Z920" s="831"/>
      <c r="AA920" s="832"/>
    </row>
    <row r="921" spans="1:27" ht="15">
      <c r="A921" s="804"/>
      <c r="B921" s="805"/>
      <c r="C921" s="804"/>
      <c r="D921" s="865"/>
      <c r="E921" s="834"/>
      <c r="F921" s="873"/>
      <c r="G921" s="933"/>
      <c r="H921" s="836"/>
      <c r="I921" s="836"/>
      <c r="J921" s="837"/>
      <c r="K921" s="807"/>
      <c r="L921" s="804"/>
      <c r="M921" s="837"/>
      <c r="N921" s="809" t="s">
        <v>81</v>
      </c>
      <c r="O921" s="870" t="s">
        <v>81</v>
      </c>
      <c r="P921" s="807"/>
      <c r="Q921" s="839">
        <v>0.1</v>
      </c>
      <c r="R921" s="826">
        <v>1653</v>
      </c>
      <c r="S921" s="811"/>
      <c r="T921" s="840" t="s">
        <v>81</v>
      </c>
      <c r="U921" s="841">
        <v>24.693333333333332</v>
      </c>
      <c r="V921" s="836"/>
      <c r="W921" s="836"/>
      <c r="X921" s="841">
        <v>2.8000000000000003</v>
      </c>
      <c r="Y921" s="842" t="s">
        <v>81</v>
      </c>
      <c r="Z921" s="871"/>
      <c r="AA921" s="922"/>
    </row>
    <row r="922" spans="1:27" ht="30">
      <c r="A922" s="845">
        <v>15001</v>
      </c>
      <c r="B922" s="846"/>
      <c r="C922" s="846" t="s">
        <v>827</v>
      </c>
      <c r="D922" s="902">
        <v>25</v>
      </c>
      <c r="E922" s="848">
        <v>13000</v>
      </c>
      <c r="F922" s="903">
        <v>58</v>
      </c>
      <c r="G922" s="972">
        <v>230</v>
      </c>
      <c r="H922" s="905">
        <v>200</v>
      </c>
      <c r="I922" s="905">
        <v>280</v>
      </c>
      <c r="J922" s="906">
        <v>10</v>
      </c>
      <c r="K922" s="853" t="s">
        <v>24</v>
      </c>
      <c r="L922" s="854">
        <v>10</v>
      </c>
      <c r="M922" s="906">
        <v>300</v>
      </c>
      <c r="N922" s="856">
        <v>0.25</v>
      </c>
      <c r="O922" s="857">
        <v>1.6</v>
      </c>
      <c r="P922" s="854">
        <v>23</v>
      </c>
      <c r="Q922" s="839">
        <v>0.1</v>
      </c>
      <c r="R922" s="826">
        <v>2240.1999999999998</v>
      </c>
      <c r="S922" s="858">
        <v>138</v>
      </c>
      <c r="T922" s="859">
        <v>1366.5</v>
      </c>
      <c r="U922" s="841">
        <v>11.815999999999999</v>
      </c>
      <c r="V922" s="905">
        <v>69.333333333333343</v>
      </c>
      <c r="W922" s="851"/>
      <c r="X922" s="841">
        <v>2.8000000000000003</v>
      </c>
      <c r="Y922" s="907">
        <v>69.333333333333343</v>
      </c>
      <c r="Z922" s="861">
        <v>56.645416666666677</v>
      </c>
      <c r="AA922" s="894">
        <v>226.58166666666671</v>
      </c>
    </row>
    <row r="923" spans="1:27" ht="60">
      <c r="A923" s="863">
        <v>15002</v>
      </c>
      <c r="B923" s="864"/>
      <c r="C923" s="864" t="s">
        <v>828</v>
      </c>
      <c r="D923" s="908">
        <v>25</v>
      </c>
      <c r="E923" s="834">
        <v>4200</v>
      </c>
      <c r="F923" s="835">
        <v>18</v>
      </c>
      <c r="G923" s="973">
        <v>72</v>
      </c>
      <c r="H923" s="910">
        <v>63</v>
      </c>
      <c r="I923" s="910">
        <v>88</v>
      </c>
      <c r="J923" s="911">
        <v>10</v>
      </c>
      <c r="K923" s="782" t="s">
        <v>24</v>
      </c>
      <c r="L923" s="868">
        <v>10</v>
      </c>
      <c r="M923" s="911">
        <v>300</v>
      </c>
      <c r="N923" s="809">
        <v>0.25</v>
      </c>
      <c r="O923" s="870">
        <v>1.65</v>
      </c>
      <c r="P923" s="868">
        <v>5</v>
      </c>
      <c r="Q923" s="839">
        <v>0.1</v>
      </c>
      <c r="R923" s="826">
        <v>1180.2</v>
      </c>
      <c r="S923" s="811">
        <v>30</v>
      </c>
      <c r="T923" s="840">
        <v>426.9</v>
      </c>
      <c r="U923" s="841">
        <v>13.462</v>
      </c>
      <c r="V923" s="910">
        <v>23.099999999999998</v>
      </c>
      <c r="W923" s="836"/>
      <c r="X923" s="841">
        <v>2.8000000000000003</v>
      </c>
      <c r="Y923" s="913">
        <v>23.099999999999998</v>
      </c>
      <c r="Z923" s="871">
        <v>18.09225</v>
      </c>
      <c r="AA923" s="970">
        <v>72.369</v>
      </c>
    </row>
    <row r="924" spans="1:27" ht="15">
      <c r="A924" s="804"/>
      <c r="B924" s="805"/>
      <c r="C924" s="804"/>
      <c r="D924" s="908"/>
      <c r="E924" s="834"/>
      <c r="F924" s="835"/>
      <c r="G924" s="968"/>
      <c r="H924" s="910"/>
      <c r="I924" s="910"/>
      <c r="J924" s="911"/>
      <c r="K924" s="807"/>
      <c r="L924" s="804"/>
      <c r="M924" s="911"/>
      <c r="N924" s="809" t="s">
        <v>81</v>
      </c>
      <c r="O924" s="870" t="s">
        <v>81</v>
      </c>
      <c r="P924" s="807"/>
      <c r="Q924" s="839">
        <v>0.1</v>
      </c>
      <c r="R924" s="826">
        <v>4967.3999999999996</v>
      </c>
      <c r="S924" s="811"/>
      <c r="T924" s="840" t="s">
        <v>81</v>
      </c>
      <c r="U924" s="841">
        <v>46.453333333333333</v>
      </c>
      <c r="V924" s="910"/>
      <c r="W924" s="836"/>
      <c r="X924" s="841">
        <v>2.8000000000000003</v>
      </c>
      <c r="Y924" s="913" t="s">
        <v>81</v>
      </c>
      <c r="Z924" s="871"/>
      <c r="AA924" s="970"/>
    </row>
    <row r="925" spans="1:27" ht="28.5">
      <c r="A925" s="814">
        <v>15010</v>
      </c>
      <c r="B925" s="815"/>
      <c r="C925" s="816" t="s">
        <v>829</v>
      </c>
      <c r="D925" s="817"/>
      <c r="E925" s="818"/>
      <c r="F925" s="819"/>
      <c r="G925" s="820"/>
      <c r="H925" s="821"/>
      <c r="I925" s="821"/>
      <c r="J925" s="822"/>
      <c r="K925" s="822"/>
      <c r="L925" s="817"/>
      <c r="M925" s="822"/>
      <c r="N925" s="823" t="s">
        <v>81</v>
      </c>
      <c r="O925" s="874" t="s">
        <v>81</v>
      </c>
      <c r="P925" s="817"/>
      <c r="Q925" s="839"/>
      <c r="R925" s="826" t="s">
        <v>81</v>
      </c>
      <c r="S925" s="827"/>
      <c r="T925" s="828" t="s">
        <v>81</v>
      </c>
      <c r="U925" s="841"/>
      <c r="V925" s="821"/>
      <c r="W925" s="821"/>
      <c r="X925" s="841"/>
      <c r="Y925" s="1042" t="s">
        <v>81</v>
      </c>
      <c r="Z925" s="831"/>
      <c r="AA925" s="832"/>
    </row>
    <row r="926" spans="1:27" ht="15">
      <c r="A926" s="804"/>
      <c r="B926" s="805"/>
      <c r="C926" s="804"/>
      <c r="D926" s="908"/>
      <c r="E926" s="834"/>
      <c r="F926" s="835"/>
      <c r="G926" s="968"/>
      <c r="H926" s="910"/>
      <c r="I926" s="910"/>
      <c r="J926" s="911"/>
      <c r="K926" s="807"/>
      <c r="L926" s="804"/>
      <c r="M926" s="911"/>
      <c r="N926" s="809" t="s">
        <v>81</v>
      </c>
      <c r="O926" s="870" t="s">
        <v>81</v>
      </c>
      <c r="P926" s="807"/>
      <c r="Q926" s="825"/>
      <c r="R926" s="826" t="s">
        <v>81</v>
      </c>
      <c r="S926" s="811"/>
      <c r="T926" s="840" t="s">
        <v>81</v>
      </c>
      <c r="U926" s="829"/>
      <c r="V926" s="910"/>
      <c r="W926" s="836"/>
      <c r="X926" s="829"/>
      <c r="Y926" s="913" t="s">
        <v>81</v>
      </c>
      <c r="Z926" s="871"/>
      <c r="AA926" s="970"/>
    </row>
    <row r="927" spans="1:27" ht="60">
      <c r="A927" s="845">
        <v>15011</v>
      </c>
      <c r="B927" s="846"/>
      <c r="C927" s="846" t="s">
        <v>1157</v>
      </c>
      <c r="D927" s="902">
        <v>33</v>
      </c>
      <c r="E927" s="848">
        <v>20000</v>
      </c>
      <c r="F927" s="903">
        <v>120</v>
      </c>
      <c r="G927" s="972">
        <v>370</v>
      </c>
      <c r="H927" s="905">
        <v>300</v>
      </c>
      <c r="I927" s="905">
        <v>470</v>
      </c>
      <c r="J927" s="906">
        <v>6</v>
      </c>
      <c r="K927" s="853" t="s">
        <v>24</v>
      </c>
      <c r="L927" s="854">
        <v>12</v>
      </c>
      <c r="M927" s="906">
        <v>300</v>
      </c>
      <c r="N927" s="856">
        <v>0.25</v>
      </c>
      <c r="O927" s="857">
        <v>0.6</v>
      </c>
      <c r="P927" s="854">
        <v>20</v>
      </c>
      <c r="Q927" s="839"/>
      <c r="R927" s="826" t="s">
        <v>81</v>
      </c>
      <c r="S927" s="858">
        <v>120</v>
      </c>
      <c r="T927" s="859">
        <v>1760</v>
      </c>
      <c r="U927" s="841"/>
      <c r="V927" s="905">
        <v>40</v>
      </c>
      <c r="W927" s="851"/>
      <c r="X927" s="841"/>
      <c r="Y927" s="907">
        <v>40</v>
      </c>
      <c r="Z927" s="843">
        <v>121</v>
      </c>
      <c r="AA927" s="894">
        <v>366.66666666666669</v>
      </c>
    </row>
    <row r="928" spans="1:27" ht="75">
      <c r="A928" s="863">
        <v>15018</v>
      </c>
      <c r="B928" s="864"/>
      <c r="C928" s="864" t="s">
        <v>1158</v>
      </c>
      <c r="D928" s="908">
        <v>60</v>
      </c>
      <c r="E928" s="834">
        <v>26000</v>
      </c>
      <c r="F928" s="835">
        <v>294</v>
      </c>
      <c r="G928" s="973">
        <v>490</v>
      </c>
      <c r="H928" s="910">
        <v>410</v>
      </c>
      <c r="I928" s="910">
        <v>630</v>
      </c>
      <c r="J928" s="911">
        <v>6</v>
      </c>
      <c r="K928" s="782" t="s">
        <v>24</v>
      </c>
      <c r="L928" s="868">
        <v>12</v>
      </c>
      <c r="M928" s="912">
        <v>300</v>
      </c>
      <c r="N928" s="809">
        <v>0.25</v>
      </c>
      <c r="O928" s="870">
        <v>0.8</v>
      </c>
      <c r="P928" s="868">
        <v>25</v>
      </c>
      <c r="Q928" s="839">
        <v>0.125</v>
      </c>
      <c r="R928" s="826">
        <v>10348</v>
      </c>
      <c r="S928" s="811">
        <v>150</v>
      </c>
      <c r="T928" s="840">
        <v>2282</v>
      </c>
      <c r="U928" s="841">
        <v>109.62</v>
      </c>
      <c r="V928" s="910">
        <v>69.333333333333343</v>
      </c>
      <c r="W928" s="836"/>
      <c r="X928" s="841">
        <v>3.5</v>
      </c>
      <c r="Y928" s="913">
        <v>69.333333333333343</v>
      </c>
      <c r="Z928" s="871">
        <v>296.77999999999997</v>
      </c>
      <c r="AA928" s="970">
        <v>494.63333333333333</v>
      </c>
    </row>
    <row r="929" spans="1:27" ht="60">
      <c r="A929" s="886">
        <v>15012</v>
      </c>
      <c r="B929" s="976"/>
      <c r="C929" s="976" t="s">
        <v>831</v>
      </c>
      <c r="D929" s="977">
        <v>33</v>
      </c>
      <c r="E929" s="978">
        <v>11000</v>
      </c>
      <c r="F929" s="1170">
        <v>59</v>
      </c>
      <c r="G929" s="1171">
        <v>180</v>
      </c>
      <c r="H929" s="1124">
        <v>150</v>
      </c>
      <c r="I929" s="1124">
        <v>230</v>
      </c>
      <c r="J929" s="1172">
        <v>6</v>
      </c>
      <c r="K929" s="983" t="s">
        <v>24</v>
      </c>
      <c r="L929" s="984">
        <v>15</v>
      </c>
      <c r="M929" s="1173">
        <v>300</v>
      </c>
      <c r="N929" s="986">
        <v>0.25</v>
      </c>
      <c r="O929" s="857">
        <v>0.65</v>
      </c>
      <c r="P929" s="984">
        <v>12</v>
      </c>
      <c r="Q929" s="839">
        <v>0.125</v>
      </c>
      <c r="R929" s="826">
        <v>26566.5</v>
      </c>
      <c r="S929" s="1125">
        <v>72</v>
      </c>
      <c r="T929" s="988">
        <v>836.5</v>
      </c>
      <c r="U929" s="841">
        <v>283.28500000000003</v>
      </c>
      <c r="V929" s="1124">
        <v>23.833333333333332</v>
      </c>
      <c r="W929" s="981"/>
      <c r="X929" s="841">
        <v>3.5</v>
      </c>
      <c r="Y929" s="907">
        <v>23.833333333333332</v>
      </c>
      <c r="Z929" s="861">
        <v>59.259750000000004</v>
      </c>
      <c r="AA929" s="894">
        <v>179.57500000000002</v>
      </c>
    </row>
    <row r="930" spans="1:27" ht="45">
      <c r="A930" s="863">
        <v>15019</v>
      </c>
      <c r="B930" s="864"/>
      <c r="C930" s="864" t="s">
        <v>1159</v>
      </c>
      <c r="D930" s="908">
        <v>33</v>
      </c>
      <c r="E930" s="834">
        <v>13000</v>
      </c>
      <c r="F930" s="835">
        <v>92</v>
      </c>
      <c r="G930" s="973">
        <v>280</v>
      </c>
      <c r="H930" s="910">
        <v>230</v>
      </c>
      <c r="I930" s="910">
        <v>360</v>
      </c>
      <c r="J930" s="911">
        <v>5</v>
      </c>
      <c r="K930" s="782" t="s">
        <v>24</v>
      </c>
      <c r="L930" s="868">
        <v>12</v>
      </c>
      <c r="M930" s="912">
        <v>300</v>
      </c>
      <c r="N930" s="809">
        <v>0.25</v>
      </c>
      <c r="O930" s="870">
        <v>0.55000000000000004</v>
      </c>
      <c r="P930" s="868">
        <v>12</v>
      </c>
      <c r="Q930" s="839"/>
      <c r="R930" s="826" t="s">
        <v>81</v>
      </c>
      <c r="S930" s="811">
        <v>72</v>
      </c>
      <c r="T930" s="840">
        <v>1138</v>
      </c>
      <c r="U930" s="841"/>
      <c r="V930" s="910">
        <v>23.833333333333336</v>
      </c>
      <c r="W930" s="836"/>
      <c r="X930" s="841"/>
      <c r="Y930" s="913">
        <v>23.833333333333336</v>
      </c>
      <c r="Z930" s="871">
        <v>91.270300000000006</v>
      </c>
      <c r="AA930" s="970">
        <v>276.57666666666671</v>
      </c>
    </row>
    <row r="931" spans="1:27" ht="60">
      <c r="A931" s="845">
        <v>15013</v>
      </c>
      <c r="B931" s="846"/>
      <c r="C931" s="846" t="s">
        <v>832</v>
      </c>
      <c r="D931" s="902">
        <v>10</v>
      </c>
      <c r="E931" s="848">
        <v>42000</v>
      </c>
      <c r="F931" s="903">
        <v>130</v>
      </c>
      <c r="G931" s="972">
        <v>1330</v>
      </c>
      <c r="H931" s="905">
        <v>1110</v>
      </c>
      <c r="I931" s="905">
        <v>1700</v>
      </c>
      <c r="J931" s="906">
        <v>3</v>
      </c>
      <c r="K931" s="853" t="s">
        <v>24</v>
      </c>
      <c r="L931" s="854">
        <v>15</v>
      </c>
      <c r="M931" s="906">
        <v>100</v>
      </c>
      <c r="N931" s="856">
        <v>0.25</v>
      </c>
      <c r="O931" s="857">
        <v>0.5</v>
      </c>
      <c r="P931" s="854">
        <v>11</v>
      </c>
      <c r="Q931" s="825"/>
      <c r="R931" s="826" t="s">
        <v>81</v>
      </c>
      <c r="S931" s="858">
        <v>66</v>
      </c>
      <c r="T931" s="859">
        <v>2985</v>
      </c>
      <c r="U931" s="829"/>
      <c r="V931" s="905">
        <v>210</v>
      </c>
      <c r="W931" s="851"/>
      <c r="X931" s="829"/>
      <c r="Y931" s="907">
        <v>210</v>
      </c>
      <c r="Z931" s="843">
        <v>132.55000000000001</v>
      </c>
      <c r="AA931" s="894">
        <v>1325.5</v>
      </c>
    </row>
    <row r="932" spans="1:27" ht="45">
      <c r="A932" s="863">
        <v>15014</v>
      </c>
      <c r="B932" s="864"/>
      <c r="C932" s="864" t="s">
        <v>1160</v>
      </c>
      <c r="D932" s="908">
        <v>8</v>
      </c>
      <c r="E932" s="834">
        <v>14000</v>
      </c>
      <c r="F932" s="835">
        <v>36</v>
      </c>
      <c r="G932" s="973">
        <v>450</v>
      </c>
      <c r="H932" s="910">
        <v>370</v>
      </c>
      <c r="I932" s="910">
        <v>580</v>
      </c>
      <c r="J932" s="911">
        <v>3</v>
      </c>
      <c r="K932" s="782" t="s">
        <v>24</v>
      </c>
      <c r="L932" s="868">
        <v>15</v>
      </c>
      <c r="M932" s="912">
        <v>300</v>
      </c>
      <c r="N932" s="809">
        <v>0.25</v>
      </c>
      <c r="O932" s="870">
        <v>0.9</v>
      </c>
      <c r="P932" s="868">
        <v>20</v>
      </c>
      <c r="Q932" s="839"/>
      <c r="R932" s="826" t="s">
        <v>81</v>
      </c>
      <c r="S932" s="811">
        <v>120</v>
      </c>
      <c r="T932" s="840">
        <v>1093</v>
      </c>
      <c r="U932" s="841"/>
      <c r="V932" s="910">
        <v>42</v>
      </c>
      <c r="W932" s="836"/>
      <c r="X932" s="841"/>
      <c r="Y932" s="913">
        <v>42</v>
      </c>
      <c r="Z932" s="871">
        <v>35.757333333333335</v>
      </c>
      <c r="AA932" s="970">
        <v>446.9666666666667</v>
      </c>
    </row>
    <row r="933" spans="1:27" ht="75">
      <c r="A933" s="845">
        <v>15015</v>
      </c>
      <c r="B933" s="846"/>
      <c r="C933" s="976" t="s">
        <v>1161</v>
      </c>
      <c r="D933" s="902">
        <v>16</v>
      </c>
      <c r="E933" s="848">
        <v>9500</v>
      </c>
      <c r="F933" s="903">
        <v>20</v>
      </c>
      <c r="G933" s="972">
        <v>105</v>
      </c>
      <c r="H933" s="905">
        <v>90</v>
      </c>
      <c r="I933" s="905">
        <v>130</v>
      </c>
      <c r="J933" s="906">
        <v>15</v>
      </c>
      <c r="K933" s="853" t="s">
        <v>24</v>
      </c>
      <c r="L933" s="854">
        <v>12</v>
      </c>
      <c r="M933" s="906">
        <v>300</v>
      </c>
      <c r="N933" s="856">
        <v>0.1</v>
      </c>
      <c r="O933" s="857">
        <v>0.9</v>
      </c>
      <c r="P933" s="854">
        <v>20</v>
      </c>
      <c r="Q933" s="839">
        <v>0.1</v>
      </c>
      <c r="R933" s="826">
        <v>609</v>
      </c>
      <c r="S933" s="858">
        <v>120</v>
      </c>
      <c r="T933" s="859">
        <v>1003.5</v>
      </c>
      <c r="U933" s="841">
        <v>13.96</v>
      </c>
      <c r="V933" s="905">
        <v>28.5</v>
      </c>
      <c r="W933" s="851"/>
      <c r="X933" s="841">
        <v>2.8000000000000003</v>
      </c>
      <c r="Y933" s="907">
        <v>28.5</v>
      </c>
      <c r="Z933" s="843">
        <v>16.790400000000002</v>
      </c>
      <c r="AA933" s="894">
        <v>104.94000000000001</v>
      </c>
    </row>
    <row r="934" spans="1:27" ht="60">
      <c r="A934" s="863">
        <v>15016</v>
      </c>
      <c r="B934" s="864"/>
      <c r="C934" s="864" t="s">
        <v>1162</v>
      </c>
      <c r="D934" s="908">
        <v>20</v>
      </c>
      <c r="E934" s="834">
        <v>15500</v>
      </c>
      <c r="F934" s="835">
        <v>44</v>
      </c>
      <c r="G934" s="973">
        <v>220</v>
      </c>
      <c r="H934" s="910">
        <v>190</v>
      </c>
      <c r="I934" s="910">
        <v>270</v>
      </c>
      <c r="J934" s="911">
        <v>10</v>
      </c>
      <c r="K934" s="782" t="s">
        <v>24</v>
      </c>
      <c r="L934" s="868">
        <v>12</v>
      </c>
      <c r="M934" s="912">
        <v>300</v>
      </c>
      <c r="N934" s="809">
        <v>0.25</v>
      </c>
      <c r="O934" s="870">
        <v>1.1499999999999999</v>
      </c>
      <c r="P934" s="868">
        <v>25</v>
      </c>
      <c r="Q934" s="839">
        <v>0.1</v>
      </c>
      <c r="R934" s="826">
        <v>1783.5</v>
      </c>
      <c r="S934" s="811">
        <v>150</v>
      </c>
      <c r="T934" s="840">
        <v>1421</v>
      </c>
      <c r="U934" s="841">
        <v>25.326666666666668</v>
      </c>
      <c r="V934" s="910">
        <v>59.416666666666657</v>
      </c>
      <c r="W934" s="836"/>
      <c r="X934" s="841">
        <v>2.8000000000000003</v>
      </c>
      <c r="Y934" s="913">
        <v>59.416666666666657</v>
      </c>
      <c r="Z934" s="871">
        <v>44.333666666666666</v>
      </c>
      <c r="AA934" s="970">
        <v>221.66833333333332</v>
      </c>
    </row>
    <row r="935" spans="1:27" ht="135">
      <c r="A935" s="845">
        <v>15017</v>
      </c>
      <c r="B935" s="846"/>
      <c r="C935" s="846" t="s">
        <v>836</v>
      </c>
      <c r="D935" s="1359">
        <v>1.5</v>
      </c>
      <c r="E935" s="848">
        <v>24000</v>
      </c>
      <c r="F935" s="903">
        <v>10.1</v>
      </c>
      <c r="G935" s="972">
        <v>670</v>
      </c>
      <c r="H935" s="905">
        <v>580</v>
      </c>
      <c r="I935" s="905">
        <v>830</v>
      </c>
      <c r="J935" s="906">
        <v>4</v>
      </c>
      <c r="K935" s="853">
        <v>25</v>
      </c>
      <c r="L935" s="854">
        <v>15</v>
      </c>
      <c r="M935" s="906">
        <v>200</v>
      </c>
      <c r="N935" s="856">
        <v>0.25</v>
      </c>
      <c r="O935" s="857">
        <v>1.1000000000000001</v>
      </c>
      <c r="P935" s="854">
        <v>13</v>
      </c>
      <c r="Q935" s="839">
        <v>0.1</v>
      </c>
      <c r="R935" s="826">
        <v>2086</v>
      </c>
      <c r="S935" s="858">
        <v>78</v>
      </c>
      <c r="T935" s="859">
        <v>1746</v>
      </c>
      <c r="U935" s="841">
        <v>32.96</v>
      </c>
      <c r="V935" s="905">
        <v>132</v>
      </c>
      <c r="W935" s="905">
        <v>42.291666666666664</v>
      </c>
      <c r="X935" s="841">
        <v>2.8000000000000003</v>
      </c>
      <c r="Y935" s="907">
        <v>174.29166666666666</v>
      </c>
      <c r="Z935" s="843">
        <v>10.078062500000001</v>
      </c>
      <c r="AA935" s="894">
        <v>671.87083333333339</v>
      </c>
    </row>
    <row r="936" spans="1:27" ht="90">
      <c r="A936" s="863">
        <v>15020</v>
      </c>
      <c r="B936" s="864"/>
      <c r="C936" s="864" t="s">
        <v>1163</v>
      </c>
      <c r="D936" s="908">
        <v>20</v>
      </c>
      <c r="E936" s="834">
        <v>33000</v>
      </c>
      <c r="F936" s="835">
        <v>76</v>
      </c>
      <c r="G936" s="973">
        <v>380</v>
      </c>
      <c r="H936" s="910">
        <v>330</v>
      </c>
      <c r="I936" s="910">
        <v>460</v>
      </c>
      <c r="J936" s="911">
        <v>15</v>
      </c>
      <c r="K936" s="782" t="s">
        <v>24</v>
      </c>
      <c r="L936" s="868">
        <v>12</v>
      </c>
      <c r="M936" s="912">
        <v>300</v>
      </c>
      <c r="N936" s="809">
        <v>0.1</v>
      </c>
      <c r="O936" s="870">
        <v>1.2</v>
      </c>
      <c r="P936" s="868">
        <v>25</v>
      </c>
      <c r="Q936" s="839">
        <v>0.1</v>
      </c>
      <c r="R936" s="826">
        <v>3650.5</v>
      </c>
      <c r="S936" s="811">
        <v>150</v>
      </c>
      <c r="T936" s="840">
        <v>3219</v>
      </c>
      <c r="U936" s="841">
        <v>54.38</v>
      </c>
      <c r="V936" s="910">
        <v>132</v>
      </c>
      <c r="W936" s="836"/>
      <c r="X936" s="841">
        <v>2.8000000000000003</v>
      </c>
      <c r="Y936" s="913">
        <v>132</v>
      </c>
      <c r="Z936" s="871">
        <v>76.25200000000001</v>
      </c>
      <c r="AA936" s="970">
        <v>381.26000000000005</v>
      </c>
    </row>
    <row r="937" spans="1:27" ht="30">
      <c r="A937" s="845">
        <v>15021</v>
      </c>
      <c r="B937" s="846"/>
      <c r="C937" s="846" t="s">
        <v>1164</v>
      </c>
      <c r="D937" s="902">
        <v>20</v>
      </c>
      <c r="E937" s="848">
        <v>5000</v>
      </c>
      <c r="F937" s="903">
        <v>20</v>
      </c>
      <c r="G937" s="972">
        <v>120</v>
      </c>
      <c r="H937" s="905">
        <v>100</v>
      </c>
      <c r="I937" s="905">
        <v>150</v>
      </c>
      <c r="J937" s="906">
        <v>6</v>
      </c>
      <c r="K937" s="853" t="s">
        <v>24</v>
      </c>
      <c r="L937" s="854">
        <v>10</v>
      </c>
      <c r="M937" s="906">
        <v>160</v>
      </c>
      <c r="N937" s="856">
        <v>0.25</v>
      </c>
      <c r="O937" s="857">
        <v>0.6</v>
      </c>
      <c r="P937" s="854">
        <v>11</v>
      </c>
      <c r="Q937" s="839">
        <v>0.1</v>
      </c>
      <c r="R937" s="826">
        <v>5140.5</v>
      </c>
      <c r="S937" s="858">
        <v>66</v>
      </c>
      <c r="T937" s="859">
        <v>538.5</v>
      </c>
      <c r="U937" s="841">
        <v>74.78</v>
      </c>
      <c r="V937" s="905">
        <v>18.75</v>
      </c>
      <c r="W937" s="851"/>
      <c r="X937" s="841">
        <v>2.8000000000000003</v>
      </c>
      <c r="Y937" s="907">
        <v>18.75</v>
      </c>
      <c r="Z937" s="843">
        <v>23.87</v>
      </c>
      <c r="AA937" s="894">
        <v>119.35000000000001</v>
      </c>
    </row>
    <row r="938" spans="1:27" ht="45">
      <c r="A938" s="863">
        <v>15022</v>
      </c>
      <c r="B938" s="864"/>
      <c r="C938" s="864" t="s">
        <v>1165</v>
      </c>
      <c r="D938" s="908">
        <v>20</v>
      </c>
      <c r="E938" s="834">
        <v>11000</v>
      </c>
      <c r="F938" s="835">
        <v>50</v>
      </c>
      <c r="G938" s="973">
        <v>250</v>
      </c>
      <c r="H938" s="910">
        <v>200</v>
      </c>
      <c r="I938" s="910">
        <v>310</v>
      </c>
      <c r="J938" s="911">
        <v>6</v>
      </c>
      <c r="K938" s="782" t="s">
        <v>24</v>
      </c>
      <c r="L938" s="868">
        <v>12</v>
      </c>
      <c r="M938" s="912">
        <v>200</v>
      </c>
      <c r="N938" s="809">
        <v>0.25</v>
      </c>
      <c r="O938" s="870">
        <v>0.7</v>
      </c>
      <c r="P938" s="868">
        <v>34</v>
      </c>
      <c r="Q938" s="839">
        <v>0.1</v>
      </c>
      <c r="R938" s="826">
        <v>1492.5</v>
      </c>
      <c r="S938" s="811">
        <v>204</v>
      </c>
      <c r="T938" s="840">
        <v>1106</v>
      </c>
      <c r="U938" s="841">
        <v>33.15</v>
      </c>
      <c r="V938" s="910">
        <v>38.5</v>
      </c>
      <c r="W938" s="836"/>
      <c r="X938" s="841">
        <v>2.8000000000000003</v>
      </c>
      <c r="Y938" s="913">
        <v>38.5</v>
      </c>
      <c r="Z938" s="871">
        <v>49.023333333333341</v>
      </c>
      <c r="AA938" s="970">
        <v>245.1166666666667</v>
      </c>
    </row>
    <row r="939" spans="1:27" ht="15">
      <c r="A939" s="804"/>
      <c r="B939" s="805"/>
      <c r="C939" s="804"/>
      <c r="D939" s="908"/>
      <c r="E939" s="834"/>
      <c r="F939" s="835"/>
      <c r="G939" s="1288"/>
      <c r="H939" s="910"/>
      <c r="I939" s="910"/>
      <c r="J939" s="911"/>
      <c r="K939" s="807"/>
      <c r="L939" s="804"/>
      <c r="M939" s="911"/>
      <c r="N939" s="809" t="s">
        <v>81</v>
      </c>
      <c r="O939" s="870" t="s">
        <v>81</v>
      </c>
      <c r="P939" s="807"/>
      <c r="Q939" s="839">
        <v>0.1</v>
      </c>
      <c r="R939" s="826">
        <v>1192</v>
      </c>
      <c r="S939" s="811"/>
      <c r="T939" s="840" t="s">
        <v>81</v>
      </c>
      <c r="U939" s="841">
        <v>13.44</v>
      </c>
      <c r="V939" s="910"/>
      <c r="W939" s="836"/>
      <c r="X939" s="841">
        <v>2.8000000000000003</v>
      </c>
      <c r="Y939" s="913" t="s">
        <v>81</v>
      </c>
      <c r="Z939" s="871"/>
      <c r="AA939" s="970"/>
    </row>
    <row r="940" spans="1:27" ht="42.75">
      <c r="A940" s="814">
        <v>15030</v>
      </c>
      <c r="B940" s="815"/>
      <c r="C940" s="816" t="s">
        <v>837</v>
      </c>
      <c r="D940" s="817"/>
      <c r="E940" s="818"/>
      <c r="F940" s="819"/>
      <c r="G940" s="820"/>
      <c r="H940" s="821"/>
      <c r="I940" s="821"/>
      <c r="J940" s="822"/>
      <c r="K940" s="822"/>
      <c r="L940" s="817"/>
      <c r="M940" s="822"/>
      <c r="N940" s="823" t="s">
        <v>81</v>
      </c>
      <c r="O940" s="874" t="s">
        <v>81</v>
      </c>
      <c r="P940" s="817"/>
      <c r="Q940" s="839">
        <v>0.05</v>
      </c>
      <c r="R940" s="826">
        <v>379.95</v>
      </c>
      <c r="S940" s="827"/>
      <c r="T940" s="828" t="s">
        <v>81</v>
      </c>
      <c r="U940" s="841">
        <v>10.202999999999999</v>
      </c>
      <c r="V940" s="821"/>
      <c r="W940" s="821"/>
      <c r="X940" s="841">
        <v>1.4000000000000001</v>
      </c>
      <c r="Y940" s="1042" t="s">
        <v>81</v>
      </c>
      <c r="Z940" s="831"/>
      <c r="AA940" s="832"/>
    </row>
    <row r="941" spans="1:27" ht="15">
      <c r="A941" s="804"/>
      <c r="B941" s="805"/>
      <c r="C941" s="804"/>
      <c r="D941" s="833"/>
      <c r="E941" s="834"/>
      <c r="F941" s="835"/>
      <c r="G941" s="807"/>
      <c r="H941" s="836"/>
      <c r="I941" s="836"/>
      <c r="J941" s="837"/>
      <c r="K941" s="807"/>
      <c r="L941" s="804"/>
      <c r="M941" s="837"/>
      <c r="N941" s="809" t="s">
        <v>81</v>
      </c>
      <c r="O941" s="870" t="s">
        <v>81</v>
      </c>
      <c r="P941" s="807"/>
      <c r="Q941" s="839">
        <v>0.05</v>
      </c>
      <c r="R941" s="826">
        <v>557.20000000000005</v>
      </c>
      <c r="S941" s="811"/>
      <c r="T941" s="840" t="s">
        <v>81</v>
      </c>
      <c r="U941" s="841">
        <v>9.1914285714285722</v>
      </c>
      <c r="V941" s="836"/>
      <c r="W941" s="836"/>
      <c r="X941" s="841">
        <v>1.4000000000000001</v>
      </c>
      <c r="Y941" s="913" t="s">
        <v>81</v>
      </c>
      <c r="Z941" s="871"/>
      <c r="AA941" s="872"/>
    </row>
    <row r="942" spans="1:27" ht="105">
      <c r="A942" s="845">
        <v>15031</v>
      </c>
      <c r="B942" s="846"/>
      <c r="C942" s="846" t="s">
        <v>1166</v>
      </c>
      <c r="D942" s="902">
        <v>40</v>
      </c>
      <c r="E942" s="848">
        <v>12500</v>
      </c>
      <c r="F942" s="903">
        <v>35</v>
      </c>
      <c r="G942" s="972">
        <v>87</v>
      </c>
      <c r="H942" s="905">
        <v>78</v>
      </c>
      <c r="I942" s="905">
        <v>100</v>
      </c>
      <c r="J942" s="906">
        <v>30</v>
      </c>
      <c r="K942" s="853" t="s">
        <v>24</v>
      </c>
      <c r="L942" s="854">
        <v>15</v>
      </c>
      <c r="M942" s="906">
        <v>500</v>
      </c>
      <c r="N942" s="856">
        <v>0</v>
      </c>
      <c r="O942" s="857">
        <v>1.65</v>
      </c>
      <c r="P942" s="854">
        <v>13</v>
      </c>
      <c r="Q942" s="839">
        <v>0.1</v>
      </c>
      <c r="R942" s="826">
        <v>2086</v>
      </c>
      <c r="S942" s="858">
        <v>78</v>
      </c>
      <c r="T942" s="859">
        <v>1123.8333333333335</v>
      </c>
      <c r="U942" s="841">
        <v>35.314285714285717</v>
      </c>
      <c r="V942" s="905">
        <v>41.25</v>
      </c>
      <c r="W942" s="851"/>
      <c r="X942" s="841">
        <v>2.8000000000000003</v>
      </c>
      <c r="Y942" s="907">
        <v>41.25</v>
      </c>
      <c r="Z942" s="843">
        <v>34.632888888888893</v>
      </c>
      <c r="AA942" s="894">
        <v>86.582222222222228</v>
      </c>
    </row>
    <row r="943" spans="1:27" ht="30">
      <c r="A943" s="863">
        <v>15032</v>
      </c>
      <c r="B943" s="864"/>
      <c r="C943" s="864" t="s">
        <v>839</v>
      </c>
      <c r="D943" s="908">
        <v>40</v>
      </c>
      <c r="E943" s="834">
        <v>12000</v>
      </c>
      <c r="F943" s="835">
        <v>60</v>
      </c>
      <c r="G943" s="973">
        <v>150</v>
      </c>
      <c r="H943" s="910">
        <v>130</v>
      </c>
      <c r="I943" s="910">
        <v>180</v>
      </c>
      <c r="J943" s="911">
        <v>10</v>
      </c>
      <c r="K943" s="782" t="s">
        <v>24</v>
      </c>
      <c r="L943" s="868">
        <v>15</v>
      </c>
      <c r="M943" s="911">
        <v>300</v>
      </c>
      <c r="N943" s="809">
        <v>0.25</v>
      </c>
      <c r="O943" s="870">
        <v>1.1000000000000001</v>
      </c>
      <c r="P943" s="868">
        <v>10</v>
      </c>
      <c r="Q943" s="839">
        <v>0.1</v>
      </c>
      <c r="R943" s="826">
        <v>4470</v>
      </c>
      <c r="S943" s="811">
        <v>60</v>
      </c>
      <c r="T943" s="840">
        <v>894</v>
      </c>
      <c r="U943" s="841">
        <v>70.285714285714292</v>
      </c>
      <c r="V943" s="910">
        <v>44</v>
      </c>
      <c r="W943" s="836"/>
      <c r="X943" s="841">
        <v>2.8000000000000003</v>
      </c>
      <c r="Y943" s="913">
        <v>44</v>
      </c>
      <c r="Z943" s="871">
        <v>58.696000000000005</v>
      </c>
      <c r="AA943" s="970">
        <v>146.74</v>
      </c>
    </row>
    <row r="944" spans="1:27" ht="120">
      <c r="A944" s="845">
        <v>15033</v>
      </c>
      <c r="B944" s="846"/>
      <c r="C944" s="846" t="s">
        <v>840</v>
      </c>
      <c r="D944" s="902">
        <v>10</v>
      </c>
      <c r="E944" s="848">
        <v>9500</v>
      </c>
      <c r="F944" s="903">
        <v>13</v>
      </c>
      <c r="G944" s="972">
        <v>130</v>
      </c>
      <c r="H944" s="905">
        <v>110</v>
      </c>
      <c r="I944" s="905">
        <v>160</v>
      </c>
      <c r="J944" s="906">
        <v>10</v>
      </c>
      <c r="K944" s="853">
        <v>25</v>
      </c>
      <c r="L944" s="854">
        <v>15</v>
      </c>
      <c r="M944" s="906">
        <v>300</v>
      </c>
      <c r="N944" s="856">
        <v>0.25</v>
      </c>
      <c r="O944" s="857">
        <v>1.1499999999999999</v>
      </c>
      <c r="P944" s="854">
        <v>12</v>
      </c>
      <c r="Q944" s="839">
        <v>0.1</v>
      </c>
      <c r="R944" s="826">
        <v>663.05</v>
      </c>
      <c r="S944" s="858">
        <v>72</v>
      </c>
      <c r="T944" s="859">
        <v>732.25</v>
      </c>
      <c r="U944" s="841">
        <v>10.797857142857142</v>
      </c>
      <c r="V944" s="905">
        <v>36.416666666666664</v>
      </c>
      <c r="W944" s="905">
        <v>7.2499999999999991</v>
      </c>
      <c r="X944" s="841">
        <v>2.8000000000000003</v>
      </c>
      <c r="Y944" s="907">
        <v>43.666666666666664</v>
      </c>
      <c r="Z944" s="843">
        <v>12.858083333333331</v>
      </c>
      <c r="AA944" s="894">
        <v>128.58083333333332</v>
      </c>
    </row>
    <row r="945" spans="1:27" ht="90">
      <c r="A945" s="863">
        <v>15034</v>
      </c>
      <c r="B945" s="864"/>
      <c r="C945" s="864" t="s">
        <v>1167</v>
      </c>
      <c r="D945" s="908">
        <v>15</v>
      </c>
      <c r="E945" s="834">
        <v>6500</v>
      </c>
      <c r="F945" s="835">
        <v>12</v>
      </c>
      <c r="G945" s="973">
        <v>80</v>
      </c>
      <c r="H945" s="910">
        <v>70</v>
      </c>
      <c r="I945" s="910">
        <v>100</v>
      </c>
      <c r="J945" s="911">
        <v>12</v>
      </c>
      <c r="K945" s="782" t="s">
        <v>24</v>
      </c>
      <c r="L945" s="868">
        <v>15</v>
      </c>
      <c r="M945" s="911">
        <v>300</v>
      </c>
      <c r="N945" s="809">
        <v>0.1</v>
      </c>
      <c r="O945" s="870">
        <v>1.25</v>
      </c>
      <c r="P945" s="868">
        <v>5</v>
      </c>
      <c r="Q945" s="839">
        <v>0.1</v>
      </c>
      <c r="R945" s="826">
        <v>491.7</v>
      </c>
      <c r="S945" s="811">
        <v>30</v>
      </c>
      <c r="T945" s="840">
        <v>537</v>
      </c>
      <c r="U945" s="841">
        <v>8.2842857142857156</v>
      </c>
      <c r="V945" s="910">
        <v>27.083333333333336</v>
      </c>
      <c r="W945" s="836"/>
      <c r="X945" s="841">
        <v>2.8000000000000003</v>
      </c>
      <c r="Y945" s="913">
        <v>27.083333333333336</v>
      </c>
      <c r="Z945" s="871">
        <v>11.852500000000003</v>
      </c>
      <c r="AA945" s="970">
        <v>79.01666666666668</v>
      </c>
    </row>
    <row r="946" spans="1:27" ht="15">
      <c r="A946" s="804"/>
      <c r="B946" s="805"/>
      <c r="C946" s="804"/>
      <c r="D946" s="908"/>
      <c r="E946" s="834"/>
      <c r="F946" s="835"/>
      <c r="G946" s="1306"/>
      <c r="H946" s="1307"/>
      <c r="I946" s="1307"/>
      <c r="J946" s="1308"/>
      <c r="K946" s="807"/>
      <c r="L946" s="804"/>
      <c r="M946" s="1308"/>
      <c r="N946" s="809" t="s">
        <v>81</v>
      </c>
      <c r="O946" s="870" t="s">
        <v>81</v>
      </c>
      <c r="P946" s="807"/>
      <c r="Q946" s="839">
        <v>0.1</v>
      </c>
      <c r="R946" s="826">
        <v>1080.25</v>
      </c>
      <c r="S946" s="811"/>
      <c r="T946" s="840" t="s">
        <v>81</v>
      </c>
      <c r="U946" s="841">
        <v>21.417857142857144</v>
      </c>
      <c r="V946" s="1307"/>
      <c r="W946" s="1307"/>
      <c r="X946" s="841">
        <v>2.8000000000000003</v>
      </c>
      <c r="Y946" s="913" t="s">
        <v>81</v>
      </c>
      <c r="Z946" s="871"/>
      <c r="AA946" s="1309"/>
    </row>
    <row r="947" spans="1:27" ht="28.5">
      <c r="A947" s="814">
        <v>15040</v>
      </c>
      <c r="B947" s="815"/>
      <c r="C947" s="816" t="s">
        <v>841</v>
      </c>
      <c r="D947" s="817"/>
      <c r="E947" s="818"/>
      <c r="F947" s="819"/>
      <c r="G947" s="820"/>
      <c r="H947" s="821"/>
      <c r="I947" s="821"/>
      <c r="J947" s="822"/>
      <c r="K947" s="822"/>
      <c r="L947" s="817"/>
      <c r="M947" s="822"/>
      <c r="N947" s="823" t="s">
        <v>81</v>
      </c>
      <c r="O947" s="874" t="s">
        <v>81</v>
      </c>
      <c r="P947" s="817"/>
      <c r="Q947" s="839">
        <v>0.1</v>
      </c>
      <c r="R947" s="826">
        <v>2235</v>
      </c>
      <c r="S947" s="827"/>
      <c r="T947" s="828" t="s">
        <v>81</v>
      </c>
      <c r="U947" s="841">
        <v>38.357142857142854</v>
      </c>
      <c r="V947" s="821"/>
      <c r="W947" s="821"/>
      <c r="X947" s="841">
        <v>2.8000000000000003</v>
      </c>
      <c r="Y947" s="1042" t="s">
        <v>81</v>
      </c>
      <c r="Z947" s="831"/>
      <c r="AA947" s="832"/>
    </row>
    <row r="948" spans="1:27" ht="15">
      <c r="A948" s="804"/>
      <c r="B948" s="805"/>
      <c r="C948" s="804"/>
      <c r="D948" s="908"/>
      <c r="E948" s="834"/>
      <c r="F948" s="835"/>
      <c r="G948" s="933"/>
      <c r="H948" s="836"/>
      <c r="I948" s="836"/>
      <c r="J948" s="837"/>
      <c r="K948" s="807"/>
      <c r="L948" s="804"/>
      <c r="M948" s="837"/>
      <c r="N948" s="809" t="s">
        <v>81</v>
      </c>
      <c r="O948" s="870" t="s">
        <v>81</v>
      </c>
      <c r="P948" s="807"/>
      <c r="Q948" s="839">
        <v>0.1</v>
      </c>
      <c r="R948" s="826">
        <v>323.76</v>
      </c>
      <c r="S948" s="811"/>
      <c r="T948" s="840" t="s">
        <v>81</v>
      </c>
      <c r="U948" s="841">
        <v>1.9428000000000001</v>
      </c>
      <c r="V948" s="910"/>
      <c r="W948" s="836"/>
      <c r="X948" s="841">
        <v>2.8000000000000003</v>
      </c>
      <c r="Y948" s="913" t="s">
        <v>81</v>
      </c>
      <c r="Z948" s="871"/>
      <c r="AA948" s="1013"/>
    </row>
    <row r="949" spans="1:27" ht="60">
      <c r="A949" s="845">
        <v>15041</v>
      </c>
      <c r="B949" s="846"/>
      <c r="C949" s="846" t="s">
        <v>1168</v>
      </c>
      <c r="D949" s="902">
        <v>12</v>
      </c>
      <c r="E949" s="848">
        <v>53000</v>
      </c>
      <c r="F949" s="903">
        <v>88</v>
      </c>
      <c r="G949" s="972">
        <v>730</v>
      </c>
      <c r="H949" s="905">
        <v>630</v>
      </c>
      <c r="I949" s="905">
        <v>910</v>
      </c>
      <c r="J949" s="906">
        <v>10</v>
      </c>
      <c r="K949" s="853" t="s">
        <v>24</v>
      </c>
      <c r="L949" s="854">
        <v>12</v>
      </c>
      <c r="M949" s="906">
        <v>300</v>
      </c>
      <c r="N949" s="856">
        <v>0.25</v>
      </c>
      <c r="O949" s="857">
        <v>1.05</v>
      </c>
      <c r="P949" s="854">
        <v>73</v>
      </c>
      <c r="Q949" s="839">
        <v>0.1</v>
      </c>
      <c r="R949" s="826">
        <v>998.26</v>
      </c>
      <c r="S949" s="858">
        <v>438</v>
      </c>
      <c r="T949" s="859">
        <v>4784</v>
      </c>
      <c r="U949" s="841">
        <v>5.3652999999999995</v>
      </c>
      <c r="V949" s="905">
        <v>185.5</v>
      </c>
      <c r="W949" s="851"/>
      <c r="X949" s="841">
        <v>2.8000000000000003</v>
      </c>
      <c r="Y949" s="907">
        <v>185.5</v>
      </c>
      <c r="Z949" s="843">
        <v>87.634800000000013</v>
      </c>
      <c r="AA949" s="894">
        <v>730.29000000000008</v>
      </c>
    </row>
    <row r="950" spans="1:27" ht="60">
      <c r="A950" s="863">
        <v>15048</v>
      </c>
      <c r="B950" s="864"/>
      <c r="C950" s="864" t="s">
        <v>1169</v>
      </c>
      <c r="D950" s="908">
        <v>15</v>
      </c>
      <c r="E950" s="834">
        <v>170000</v>
      </c>
      <c r="F950" s="835">
        <v>135</v>
      </c>
      <c r="G950" s="973">
        <v>900</v>
      </c>
      <c r="H950" s="910">
        <v>820</v>
      </c>
      <c r="I950" s="910">
        <v>1110</v>
      </c>
      <c r="J950" s="911">
        <v>30</v>
      </c>
      <c r="K950" s="782" t="s">
        <v>24</v>
      </c>
      <c r="L950" s="868">
        <v>15</v>
      </c>
      <c r="M950" s="911">
        <v>500</v>
      </c>
      <c r="N950" s="809">
        <v>0</v>
      </c>
      <c r="O950" s="870">
        <v>1.05</v>
      </c>
      <c r="P950" s="868">
        <v>73</v>
      </c>
      <c r="Q950" s="839">
        <v>0.1</v>
      </c>
      <c r="R950" s="826">
        <v>809.28000000000009</v>
      </c>
      <c r="S950" s="811">
        <v>438</v>
      </c>
      <c r="T950" s="840">
        <v>14661.333333333334</v>
      </c>
      <c r="U950" s="841">
        <v>6.3912000000000004</v>
      </c>
      <c r="V950" s="910">
        <v>357</v>
      </c>
      <c r="W950" s="836"/>
      <c r="X950" s="841">
        <v>2.8000000000000003</v>
      </c>
      <c r="Y950" s="913">
        <v>357</v>
      </c>
      <c r="Z950" s="871">
        <v>139.54233333333335</v>
      </c>
      <c r="AA950" s="970">
        <v>930.28222222222234</v>
      </c>
    </row>
    <row r="951" spans="1:27" ht="90">
      <c r="A951" s="845">
        <v>15049</v>
      </c>
      <c r="B951" s="846"/>
      <c r="C951" s="846" t="s">
        <v>1170</v>
      </c>
      <c r="D951" s="902">
        <v>24</v>
      </c>
      <c r="E951" s="848">
        <v>133000</v>
      </c>
      <c r="F951" s="903">
        <v>137</v>
      </c>
      <c r="G951" s="972">
        <v>570</v>
      </c>
      <c r="H951" s="905">
        <v>510</v>
      </c>
      <c r="I951" s="905">
        <v>680</v>
      </c>
      <c r="J951" s="906">
        <v>40</v>
      </c>
      <c r="K951" s="853" t="s">
        <v>24</v>
      </c>
      <c r="L951" s="854">
        <v>15</v>
      </c>
      <c r="M951" s="906">
        <v>600</v>
      </c>
      <c r="N951" s="856">
        <v>0</v>
      </c>
      <c r="O951" s="857">
        <v>1.05</v>
      </c>
      <c r="P951" s="854">
        <v>73</v>
      </c>
      <c r="Q951" s="839">
        <v>0.1</v>
      </c>
      <c r="R951" s="826">
        <v>568.55999999999995</v>
      </c>
      <c r="S951" s="858">
        <v>438</v>
      </c>
      <c r="T951" s="859">
        <v>11565.666666666666</v>
      </c>
      <c r="U951" s="841">
        <v>6.4235999999999986</v>
      </c>
      <c r="V951" s="905">
        <v>232.75</v>
      </c>
      <c r="W951" s="851"/>
      <c r="X951" s="841">
        <v>2.8000000000000003</v>
      </c>
      <c r="Y951" s="907">
        <v>232.75</v>
      </c>
      <c r="Z951" s="843">
        <v>137.77939999999998</v>
      </c>
      <c r="AA951" s="894">
        <v>574.08083333333332</v>
      </c>
    </row>
    <row r="952" spans="1:27" ht="45">
      <c r="A952" s="863">
        <v>15050</v>
      </c>
      <c r="B952" s="864"/>
      <c r="C952" s="864" t="s">
        <v>1171</v>
      </c>
      <c r="D952" s="908">
        <v>70</v>
      </c>
      <c r="E952" s="834">
        <v>16000</v>
      </c>
      <c r="F952" s="835">
        <v>182</v>
      </c>
      <c r="G952" s="973">
        <v>260</v>
      </c>
      <c r="H952" s="910">
        <v>220</v>
      </c>
      <c r="I952" s="910">
        <v>320</v>
      </c>
      <c r="J952" s="911">
        <v>10</v>
      </c>
      <c r="K952" s="782" t="s">
        <v>24</v>
      </c>
      <c r="L952" s="868">
        <v>12</v>
      </c>
      <c r="M952" s="911">
        <v>300</v>
      </c>
      <c r="N952" s="809">
        <v>0.25</v>
      </c>
      <c r="O952" s="870">
        <v>1.1499999999999999</v>
      </c>
      <c r="P952" s="868">
        <v>73</v>
      </c>
      <c r="Q952" s="839"/>
      <c r="R952" s="826">
        <v>134.32</v>
      </c>
      <c r="S952" s="811">
        <v>438</v>
      </c>
      <c r="T952" s="840">
        <v>1750</v>
      </c>
      <c r="U952" s="1166">
        <v>194.32</v>
      </c>
      <c r="V952" s="910">
        <v>61.333333333333329</v>
      </c>
      <c r="W952" s="836"/>
      <c r="X952" s="841"/>
      <c r="Y952" s="913">
        <v>61.333333333333329</v>
      </c>
      <c r="Z952" s="871">
        <v>181.97666666666663</v>
      </c>
      <c r="AA952" s="970">
        <v>259.96666666666664</v>
      </c>
    </row>
    <row r="953" spans="1:27" ht="60">
      <c r="A953" s="886">
        <v>15042</v>
      </c>
      <c r="B953" s="976"/>
      <c r="C953" s="976" t="s">
        <v>843</v>
      </c>
      <c r="D953" s="977">
        <v>40</v>
      </c>
      <c r="E953" s="978">
        <v>17500</v>
      </c>
      <c r="F953" s="1170">
        <v>96</v>
      </c>
      <c r="G953" s="1171">
        <v>240</v>
      </c>
      <c r="H953" s="1124">
        <v>210</v>
      </c>
      <c r="I953" s="1124">
        <v>300</v>
      </c>
      <c r="J953" s="1172">
        <v>10</v>
      </c>
      <c r="K953" s="983" t="s">
        <v>24</v>
      </c>
      <c r="L953" s="984">
        <v>12</v>
      </c>
      <c r="M953" s="1173">
        <v>300</v>
      </c>
      <c r="N953" s="986">
        <v>0.25</v>
      </c>
      <c r="O953" s="857">
        <v>1.25</v>
      </c>
      <c r="P953" s="984">
        <v>7</v>
      </c>
      <c r="Q953" s="839"/>
      <c r="R953" s="826">
        <v>198.56</v>
      </c>
      <c r="S953" s="1125">
        <v>42</v>
      </c>
      <c r="T953" s="988">
        <v>1477</v>
      </c>
      <c r="U953" s="1166">
        <v>303.56</v>
      </c>
      <c r="V953" s="1124">
        <v>72.916666666666671</v>
      </c>
      <c r="W953" s="981"/>
      <c r="X953" s="841"/>
      <c r="Y953" s="907">
        <v>72.916666666666671</v>
      </c>
      <c r="Z953" s="861">
        <v>97.071333333333357</v>
      </c>
      <c r="AA953" s="894">
        <v>242.67833333333337</v>
      </c>
    </row>
    <row r="954" spans="1:27" ht="90">
      <c r="A954" s="1006">
        <v>15043</v>
      </c>
      <c r="B954" s="900"/>
      <c r="C954" s="864" t="s">
        <v>844</v>
      </c>
      <c r="D954" s="908">
        <v>15</v>
      </c>
      <c r="E954" s="834">
        <v>124000</v>
      </c>
      <c r="F954" s="835">
        <v>131</v>
      </c>
      <c r="G954" s="973">
        <v>870</v>
      </c>
      <c r="H954" s="910">
        <v>740</v>
      </c>
      <c r="I954" s="910">
        <v>1090</v>
      </c>
      <c r="J954" s="911">
        <v>20</v>
      </c>
      <c r="K954" s="782" t="s">
        <v>24</v>
      </c>
      <c r="L954" s="868">
        <v>12</v>
      </c>
      <c r="M954" s="911">
        <v>300</v>
      </c>
      <c r="N954" s="809">
        <v>0.1</v>
      </c>
      <c r="O954" s="870">
        <v>0.5</v>
      </c>
      <c r="P954" s="868">
        <v>29</v>
      </c>
      <c r="Q954" s="839"/>
      <c r="R954" s="826">
        <v>373.76</v>
      </c>
      <c r="S954" s="811">
        <v>174</v>
      </c>
      <c r="T954" s="840">
        <v>11706</v>
      </c>
      <c r="U954" s="1166">
        <v>553.76</v>
      </c>
      <c r="V954" s="910">
        <v>206.66666666666666</v>
      </c>
      <c r="W954" s="836"/>
      <c r="X954" s="841"/>
      <c r="Y954" s="913">
        <v>206.66666666666666</v>
      </c>
      <c r="Z954" s="871">
        <v>130.67449999999999</v>
      </c>
      <c r="AA954" s="970">
        <v>871.1633333333333</v>
      </c>
    </row>
    <row r="955" spans="1:27" ht="60">
      <c r="A955" s="886">
        <v>15051</v>
      </c>
      <c r="B955" s="976"/>
      <c r="C955" s="976" t="s">
        <v>1172</v>
      </c>
      <c r="D955" s="1360"/>
      <c r="E955" s="978">
        <v>5000</v>
      </c>
      <c r="F955" s="1170"/>
      <c r="G955" s="1171">
        <v>70</v>
      </c>
      <c r="H955" s="1124">
        <v>60</v>
      </c>
      <c r="I955" s="1124">
        <v>90</v>
      </c>
      <c r="J955" s="1172">
        <v>6</v>
      </c>
      <c r="K955" s="983" t="s">
        <v>24</v>
      </c>
      <c r="L955" s="984">
        <v>20</v>
      </c>
      <c r="M955" s="1173">
        <v>300</v>
      </c>
      <c r="N955" s="986">
        <v>0.25</v>
      </c>
      <c r="O955" s="857">
        <v>0.5</v>
      </c>
      <c r="P955" s="984">
        <v>7</v>
      </c>
      <c r="Q955" s="839"/>
      <c r="R955" s="826"/>
      <c r="S955" s="1125">
        <v>42</v>
      </c>
      <c r="T955" s="988">
        <v>327</v>
      </c>
      <c r="U955" s="1166"/>
      <c r="V955" s="1124">
        <v>8.3333333333333339</v>
      </c>
      <c r="W955" s="981"/>
      <c r="X955" s="841"/>
      <c r="Y955" s="907">
        <v>8.3333333333333339</v>
      </c>
      <c r="Z955" s="861">
        <v>0</v>
      </c>
      <c r="AA955" s="894">
        <v>69.116666666666674</v>
      </c>
    </row>
    <row r="956" spans="1:27" ht="60">
      <c r="A956" s="863">
        <v>15052</v>
      </c>
      <c r="B956" s="864"/>
      <c r="C956" s="864" t="s">
        <v>1173</v>
      </c>
      <c r="D956" s="1313"/>
      <c r="E956" s="834">
        <v>43000</v>
      </c>
      <c r="F956" s="835"/>
      <c r="G956" s="973">
        <v>820</v>
      </c>
      <c r="H956" s="910">
        <v>690</v>
      </c>
      <c r="I956" s="910">
        <v>1040</v>
      </c>
      <c r="J956" s="911">
        <v>6</v>
      </c>
      <c r="K956" s="782" t="s">
        <v>24</v>
      </c>
      <c r="L956" s="868">
        <v>12</v>
      </c>
      <c r="M956" s="912">
        <v>300</v>
      </c>
      <c r="N956" s="809">
        <v>0.25</v>
      </c>
      <c r="O956" s="870">
        <v>1.05</v>
      </c>
      <c r="P956" s="868">
        <v>7</v>
      </c>
      <c r="Q956" s="839"/>
      <c r="R956" s="826" t="s">
        <v>81</v>
      </c>
      <c r="S956" s="811">
        <v>42</v>
      </c>
      <c r="T956" s="840">
        <v>3568</v>
      </c>
      <c r="U956" s="919"/>
      <c r="V956" s="910">
        <v>150.50000000000003</v>
      </c>
      <c r="W956" s="836"/>
      <c r="X956" s="841"/>
      <c r="Y956" s="913">
        <v>150.50000000000003</v>
      </c>
      <c r="Z956" s="871">
        <v>0</v>
      </c>
      <c r="AA956" s="970">
        <v>819.68333333333339</v>
      </c>
    </row>
    <row r="957" spans="1:27" ht="60">
      <c r="A957" s="886">
        <v>15044</v>
      </c>
      <c r="B957" s="976"/>
      <c r="C957" s="976" t="s">
        <v>1174</v>
      </c>
      <c r="D957" s="1360"/>
      <c r="E957" s="978">
        <v>27000</v>
      </c>
      <c r="F957" s="1170"/>
      <c r="G957" s="1171">
        <v>110</v>
      </c>
      <c r="H957" s="1124">
        <v>98</v>
      </c>
      <c r="I957" s="1124">
        <v>134</v>
      </c>
      <c r="J957" s="1172">
        <v>30</v>
      </c>
      <c r="K957" s="983" t="s">
        <v>24</v>
      </c>
      <c r="L957" s="984">
        <v>18</v>
      </c>
      <c r="M957" s="1173">
        <v>700</v>
      </c>
      <c r="N957" s="986">
        <v>0.1</v>
      </c>
      <c r="O957" s="857">
        <v>1</v>
      </c>
      <c r="P957" s="984">
        <v>7</v>
      </c>
      <c r="Q957" s="839"/>
      <c r="R957" s="826" t="s">
        <v>81</v>
      </c>
      <c r="S957" s="1125">
        <v>42</v>
      </c>
      <c r="T957" s="988">
        <v>1878</v>
      </c>
      <c r="U957" s="919"/>
      <c r="V957" s="1124">
        <v>38.571428571428569</v>
      </c>
      <c r="W957" s="981"/>
      <c r="X957" s="841"/>
      <c r="Y957" s="907">
        <v>38.571428571428569</v>
      </c>
      <c r="Z957" s="861">
        <v>0</v>
      </c>
      <c r="AA957" s="894">
        <v>111.28857142857144</v>
      </c>
    </row>
    <row r="958" spans="1:27" ht="60">
      <c r="A958" s="863">
        <v>15053</v>
      </c>
      <c r="B958" s="864"/>
      <c r="C958" s="864" t="s">
        <v>1175</v>
      </c>
      <c r="D958" s="1313"/>
      <c r="E958" s="834">
        <v>43000</v>
      </c>
      <c r="F958" s="835"/>
      <c r="G958" s="973">
        <v>180</v>
      </c>
      <c r="H958" s="910">
        <v>158</v>
      </c>
      <c r="I958" s="910">
        <v>216</v>
      </c>
      <c r="J958" s="911">
        <v>30</v>
      </c>
      <c r="K958" s="782" t="s">
        <v>24</v>
      </c>
      <c r="L958" s="868">
        <v>18</v>
      </c>
      <c r="M958" s="912">
        <v>700</v>
      </c>
      <c r="N958" s="809">
        <v>0.1</v>
      </c>
      <c r="O958" s="870">
        <v>1.05</v>
      </c>
      <c r="P958" s="868">
        <v>7</v>
      </c>
      <c r="Q958" s="825"/>
      <c r="R958" s="826" t="s">
        <v>81</v>
      </c>
      <c r="S958" s="811">
        <v>42</v>
      </c>
      <c r="T958" s="840">
        <v>2966</v>
      </c>
      <c r="U958" s="829"/>
      <c r="V958" s="910">
        <v>64.5</v>
      </c>
      <c r="W958" s="836"/>
      <c r="X958" s="829"/>
      <c r="Y958" s="913">
        <v>64.5</v>
      </c>
      <c r="Z958" s="871">
        <v>0</v>
      </c>
      <c r="AA958" s="970">
        <v>179.70333333333335</v>
      </c>
    </row>
    <row r="959" spans="1:27" ht="45">
      <c r="A959" s="1050">
        <v>15045</v>
      </c>
      <c r="B959" s="885"/>
      <c r="C959" s="846" t="s">
        <v>846</v>
      </c>
      <c r="D959" s="902"/>
      <c r="E959" s="848">
        <v>23000</v>
      </c>
      <c r="F959" s="903"/>
      <c r="G959" s="972">
        <v>270</v>
      </c>
      <c r="H959" s="905">
        <v>240</v>
      </c>
      <c r="I959" s="905">
        <v>320</v>
      </c>
      <c r="J959" s="906">
        <v>20</v>
      </c>
      <c r="K959" s="853" t="s">
        <v>24</v>
      </c>
      <c r="L959" s="854">
        <v>10</v>
      </c>
      <c r="M959" s="906">
        <v>300</v>
      </c>
      <c r="N959" s="856">
        <v>0.1</v>
      </c>
      <c r="O959" s="857">
        <v>1.5</v>
      </c>
      <c r="P959" s="854">
        <v>29</v>
      </c>
      <c r="Q959" s="839"/>
      <c r="R959" s="826" t="s">
        <v>81</v>
      </c>
      <c r="S959" s="858">
        <v>174</v>
      </c>
      <c r="T959" s="859">
        <v>2658</v>
      </c>
      <c r="U959" s="841"/>
      <c r="V959" s="905">
        <v>115</v>
      </c>
      <c r="W959" s="851"/>
      <c r="X959" s="841"/>
      <c r="Y959" s="907">
        <v>115</v>
      </c>
      <c r="Z959" s="843">
        <v>0</v>
      </c>
      <c r="AA959" s="894">
        <v>272.69000000000005</v>
      </c>
    </row>
    <row r="960" spans="1:27" ht="45">
      <c r="A960" s="1006">
        <v>15054</v>
      </c>
      <c r="B960" s="900"/>
      <c r="C960" s="864" t="s">
        <v>1176</v>
      </c>
      <c r="D960" s="908"/>
      <c r="E960" s="834">
        <v>28000</v>
      </c>
      <c r="F960" s="835"/>
      <c r="G960" s="973">
        <v>330</v>
      </c>
      <c r="H960" s="910">
        <v>290</v>
      </c>
      <c r="I960" s="910">
        <v>390</v>
      </c>
      <c r="J960" s="911">
        <v>20</v>
      </c>
      <c r="K960" s="782" t="s">
        <v>24</v>
      </c>
      <c r="L960" s="868">
        <v>10</v>
      </c>
      <c r="M960" s="911">
        <v>300</v>
      </c>
      <c r="N960" s="809">
        <v>0.1</v>
      </c>
      <c r="O960" s="870">
        <v>1.5</v>
      </c>
      <c r="P960" s="868">
        <v>29</v>
      </c>
      <c r="Q960" s="839">
        <v>0.2</v>
      </c>
      <c r="R960" s="826">
        <v>1293.5</v>
      </c>
      <c r="S960" s="811">
        <v>174</v>
      </c>
      <c r="T960" s="840">
        <v>3198</v>
      </c>
      <c r="U960" s="919">
        <v>148.05000000000001</v>
      </c>
      <c r="V960" s="910">
        <v>140</v>
      </c>
      <c r="W960" s="836"/>
      <c r="X960" s="919">
        <v>5.6000000000000005</v>
      </c>
      <c r="Y960" s="913">
        <v>140</v>
      </c>
      <c r="Z960" s="871">
        <v>0</v>
      </c>
      <c r="AA960" s="970">
        <v>329.89</v>
      </c>
    </row>
    <row r="961" spans="1:27" ht="60">
      <c r="A961" s="886">
        <v>15046</v>
      </c>
      <c r="B961" s="976"/>
      <c r="C961" s="976" t="s">
        <v>847</v>
      </c>
      <c r="D961" s="977">
        <v>10</v>
      </c>
      <c r="E961" s="978">
        <v>27000</v>
      </c>
      <c r="F961" s="1170">
        <v>64</v>
      </c>
      <c r="G961" s="1171">
        <v>640</v>
      </c>
      <c r="H961" s="1124">
        <v>540</v>
      </c>
      <c r="I961" s="1124">
        <v>800</v>
      </c>
      <c r="J961" s="1172">
        <v>6</v>
      </c>
      <c r="K961" s="983" t="s">
        <v>24</v>
      </c>
      <c r="L961" s="984">
        <v>10</v>
      </c>
      <c r="M961" s="1173">
        <v>200</v>
      </c>
      <c r="N961" s="986">
        <v>0.25</v>
      </c>
      <c r="O961" s="857">
        <v>1.1000000000000001</v>
      </c>
      <c r="P961" s="984">
        <v>7</v>
      </c>
      <c r="Q961" s="839">
        <v>0.1</v>
      </c>
      <c r="R961" s="826">
        <v>447.75</v>
      </c>
      <c r="S961" s="1125">
        <v>42</v>
      </c>
      <c r="T961" s="988">
        <v>2593.5</v>
      </c>
      <c r="U961" s="919">
        <v>64.575000000000003</v>
      </c>
      <c r="V961" s="1124">
        <v>148.5</v>
      </c>
      <c r="W961" s="981"/>
      <c r="X961" s="919">
        <v>2.8000000000000003</v>
      </c>
      <c r="Y961" s="907">
        <v>148.5</v>
      </c>
      <c r="Z961" s="861">
        <v>63.8825</v>
      </c>
      <c r="AA961" s="894">
        <v>638.82500000000005</v>
      </c>
    </row>
    <row r="962" spans="1:27" ht="45">
      <c r="A962" s="1006">
        <v>15047</v>
      </c>
      <c r="B962" s="900"/>
      <c r="C962" s="864" t="s">
        <v>848</v>
      </c>
      <c r="D962" s="908" t="s">
        <v>24</v>
      </c>
      <c r="E962" s="834">
        <v>11000</v>
      </c>
      <c r="F962" s="925">
        <v>12</v>
      </c>
      <c r="G962" s="968"/>
      <c r="H962" s="836">
        <v>11</v>
      </c>
      <c r="I962" s="836">
        <v>15</v>
      </c>
      <c r="J962" s="869">
        <v>200</v>
      </c>
      <c r="K962" s="782" t="s">
        <v>24</v>
      </c>
      <c r="L962" s="868">
        <v>10</v>
      </c>
      <c r="M962" s="1100">
        <v>3000</v>
      </c>
      <c r="N962" s="809">
        <v>0.1</v>
      </c>
      <c r="O962" s="870">
        <v>1.1499999999999999</v>
      </c>
      <c r="P962" s="868">
        <v>29</v>
      </c>
      <c r="Q962" s="839"/>
      <c r="R962" s="826" t="s">
        <v>81</v>
      </c>
      <c r="S962" s="811">
        <v>174</v>
      </c>
      <c r="T962" s="840">
        <v>1362</v>
      </c>
      <c r="U962" s="919"/>
      <c r="V962" s="836">
        <v>4.2166666666666659</v>
      </c>
      <c r="W962" s="836"/>
      <c r="X962" s="919"/>
      <c r="Y962" s="842">
        <v>4.2166666666666659</v>
      </c>
      <c r="Z962" s="871">
        <v>12.129333333333333</v>
      </c>
      <c r="AA962" s="970"/>
    </row>
  </sheetData>
  <sheetProtection password="8D0D" sheet="1" objects="1" scenarios="1"/>
  <mergeCells count="6">
    <mergeCell ref="H6:I6"/>
    <mergeCell ref="F2:I3"/>
    <mergeCell ref="L2:M2"/>
    <mergeCell ref="P2:Q2"/>
    <mergeCell ref="V2:Y2"/>
    <mergeCell ref="H5:I5"/>
  </mergeCells>
  <pageMargins left="0.7" right="0.7" top="0.78740157499999996" bottom="0.78740157499999996"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4.25"/>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31</vt:i4>
      </vt:variant>
    </vt:vector>
  </HeadingPairs>
  <TitlesOfParts>
    <vt:vector size="40" baseType="lpstr">
      <vt:lpstr>Anleitung</vt:lpstr>
      <vt:lpstr>VOKO Kart.2017</vt:lpstr>
      <vt:lpstr>Grundlagen</vt:lpstr>
      <vt:lpstr>Grafik 2017</vt:lpstr>
      <vt:lpstr>Tabelle1</vt:lpstr>
      <vt:lpstr>Tabelle2</vt:lpstr>
      <vt:lpstr>Maschinenkosten</vt:lpstr>
      <vt:lpstr>Maschinenkosten 2016</vt:lpstr>
      <vt:lpstr>Tabelle3</vt:lpstr>
      <vt:lpstr>Anhänger</vt:lpstr>
      <vt:lpstr>Arbeiten_durch_Dritte_Maschinenmiete</vt:lpstr>
      <vt:lpstr>Beregnung</vt:lpstr>
      <vt:lpstr>Bodenbearbeitungsgeräte</vt:lpstr>
      <vt:lpstr>Bodenbearbeitungsgeräte1</vt:lpstr>
      <vt:lpstr>'VOKO Kart.2017'!Druckbereich</vt:lpstr>
      <vt:lpstr>Düngerstreuer</vt:lpstr>
      <vt:lpstr>Ernte</vt:lpstr>
      <vt:lpstr>Gebinde</vt:lpstr>
      <vt:lpstr>Ja_nein</vt:lpstr>
      <vt:lpstr>K_Dünger</vt:lpstr>
      <vt:lpstr>Kartoffel_Sorten</vt:lpstr>
      <vt:lpstr>Kartoffellegemaschine</vt:lpstr>
      <vt:lpstr>Kartoffellegemaschinen1</vt:lpstr>
      <vt:lpstr>Kartoffelroder</vt:lpstr>
      <vt:lpstr>Krautvernichtung</vt:lpstr>
      <vt:lpstr>Mehrnährstoffdünger</vt:lpstr>
      <vt:lpstr>Mg_Dünger</vt:lpstr>
      <vt:lpstr>N_Dünger</vt:lpstr>
      <vt:lpstr>P_Dünger</vt:lpstr>
      <vt:lpstr>Pflanzenschutz</vt:lpstr>
      <vt:lpstr>Pflanzenschutzgeräte</vt:lpstr>
      <vt:lpstr>Pflanzgerät</vt:lpstr>
      <vt:lpstr>Pflegegeräte</vt:lpstr>
      <vt:lpstr>Preise_Kartoffeln</vt:lpstr>
      <vt:lpstr>Produktionsrichtung</vt:lpstr>
      <vt:lpstr>PVC_Schläuche</vt:lpstr>
      <vt:lpstr>Traktoren</vt:lpstr>
      <vt:lpstr>Übrige_Direktkosten</vt:lpstr>
      <vt:lpstr>Umschlaggeräte</vt:lpstr>
      <vt:lpstr>Weitere_Kosten</vt:lpstr>
    </vt:vector>
  </TitlesOfParts>
  <Company>Kanton Bern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Vollkostenrechnung Kartoffelbau</dc:title>
  <dc:creator>Markus Hofer</dc:creator>
  <cp:keywords>Kartoffel</cp:keywords>
  <cp:lastModifiedBy>Esther Gasser</cp:lastModifiedBy>
  <cp:lastPrinted>2017-02-06T14:14:26Z</cp:lastPrinted>
  <dcterms:created xsi:type="dcterms:W3CDTF">2014-07-31T08:31:47Z</dcterms:created>
  <dcterms:modified xsi:type="dcterms:W3CDTF">2018-04-09T14:49:47Z</dcterms:modified>
  <cp:category>Vollkosten</cp:category>
</cp:coreProperties>
</file>