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Q:\LANAT\INF_RU\KSK-Leitung\KSK Steiner\Diverses\Diverses 2021\"/>
    </mc:Choice>
  </mc:AlternateContent>
  <bookViews>
    <workbookView xWindow="240" yWindow="330" windowWidth="11595" windowHeight="6060"/>
  </bookViews>
  <sheets>
    <sheet name=" Ernteergebnis Herbst" sheetId="23" r:id="rId1"/>
    <sheet name="Feldbeurteilung" sheetId="1" r:id="rId2"/>
    <sheet name="Waschbeurteilung Herbst" sheetId="37" r:id="rId3"/>
    <sheet name="Rübenlänge" sheetId="24" r:id="rId4"/>
    <sheet name="Rübendurchmesser" sheetId="34" r:id="rId5"/>
  </sheets>
  <definedNames>
    <definedName name="_xlnm.Print_Area" localSheetId="0">' Ernteergebnis Herbst'!$A$1:$AE$18</definedName>
    <definedName name="_xlnm.Print_Area" localSheetId="1">Feldbeurteilung!$A$1:$AE$16</definedName>
    <definedName name="_xlnm.Print_Area" localSheetId="2">'Waschbeurteilung Herbst'!$A$1:$V$16</definedName>
    <definedName name="_xlnm.Print_Titles" localSheetId="0">' Ernteergebnis Herbst'!$1:$5</definedName>
    <definedName name="_xlnm.Print_Titles" localSheetId="1">Feldbeurteilung!$1:$5</definedName>
    <definedName name="_xlnm.Print_Titles" localSheetId="4">Rübendurchmesser!$1:$5</definedName>
    <definedName name="_xlnm.Print_Titles" localSheetId="3">Rübenlänge!$1:$5</definedName>
    <definedName name="_xlnm.Print_Titles" localSheetId="2">'Waschbeurteilung Herbst'!$1:$5</definedName>
  </definedNames>
  <calcPr calcId="162913"/>
</workbook>
</file>

<file path=xl/calcChain.xml><?xml version="1.0" encoding="utf-8"?>
<calcChain xmlns="http://schemas.openxmlformats.org/spreadsheetml/2006/main">
  <c r="AD14" i="23" l="1"/>
  <c r="AD12" i="23"/>
  <c r="AD9" i="23"/>
  <c r="AD6" i="23"/>
  <c r="AD7" i="23"/>
  <c r="AD11" i="23"/>
  <c r="AD13" i="23"/>
  <c r="AD10" i="23"/>
  <c r="AD8" i="23"/>
  <c r="AD15" i="23"/>
  <c r="U16" i="37" l="1"/>
  <c r="U13" i="37"/>
  <c r="U10" i="37"/>
  <c r="U7" i="37"/>
  <c r="U8" i="37"/>
  <c r="U14" i="37"/>
  <c r="U11" i="37"/>
  <c r="U12" i="37"/>
  <c r="U9" i="37"/>
  <c r="U15" i="37"/>
  <c r="AD16" i="1" l="1"/>
  <c r="AB11" i="1"/>
  <c r="AB12" i="1"/>
  <c r="AB9" i="1"/>
  <c r="AB7" i="1"/>
  <c r="AB10" i="1"/>
  <c r="AB14" i="1"/>
  <c r="AB15" i="1"/>
  <c r="AB13" i="1"/>
  <c r="AB8" i="1"/>
  <c r="AB16" i="1"/>
  <c r="F10" i="23" l="1"/>
  <c r="E10" i="23" s="1"/>
  <c r="F8" i="23"/>
  <c r="E8" i="23" s="1"/>
  <c r="F13" i="23"/>
  <c r="E13" i="23" s="1"/>
  <c r="F7" i="23"/>
  <c r="E7" i="23" s="1"/>
  <c r="F11" i="23"/>
  <c r="E11" i="23" s="1"/>
  <c r="F9" i="23"/>
  <c r="E9" i="23" s="1"/>
  <c r="F6" i="23"/>
  <c r="E6" i="23" s="1"/>
  <c r="F14" i="23"/>
  <c r="E14" i="23" s="1"/>
  <c r="F12" i="23"/>
  <c r="E12" i="23" s="1"/>
  <c r="AD13" i="1" l="1"/>
  <c r="AD8" i="1"/>
  <c r="AD10" i="1"/>
  <c r="AD14" i="1"/>
  <c r="AD15" i="1"/>
  <c r="AD9" i="1"/>
  <c r="AD7" i="1"/>
  <c r="AD11" i="1"/>
  <c r="AD12" i="1"/>
  <c r="M15" i="23"/>
  <c r="Q15" i="23" s="1"/>
  <c r="U17" i="37" l="1"/>
  <c r="C23" i="23" l="1"/>
  <c r="N12" i="24" l="1"/>
  <c r="N9" i="34"/>
  <c r="P7" i="34"/>
  <c r="O7" i="34"/>
  <c r="N7" i="34"/>
  <c r="P13" i="34"/>
  <c r="O13" i="34"/>
  <c r="N13" i="34"/>
  <c r="P6" i="34"/>
  <c r="O6" i="34"/>
  <c r="N6" i="34"/>
  <c r="P9" i="24"/>
  <c r="O9" i="24"/>
  <c r="N9" i="24"/>
  <c r="P6" i="24"/>
  <c r="O6" i="24"/>
  <c r="N6" i="24"/>
  <c r="P8" i="24"/>
  <c r="O8" i="24"/>
  <c r="N8" i="24"/>
  <c r="O11" i="23"/>
  <c r="S11" i="23" s="1"/>
  <c r="N11" i="23"/>
  <c r="R11" i="23" s="1"/>
  <c r="M11" i="23"/>
  <c r="Q11" i="23" s="1"/>
  <c r="X11" i="23" s="1"/>
  <c r="O7" i="23"/>
  <c r="S7" i="23" s="1"/>
  <c r="N7" i="23"/>
  <c r="R7" i="23" s="1"/>
  <c r="M7" i="23"/>
  <c r="Q7" i="23" s="1"/>
  <c r="X7" i="23" s="1"/>
  <c r="O6" i="23"/>
  <c r="S6" i="23" s="1"/>
  <c r="N6" i="23"/>
  <c r="R6" i="23" s="1"/>
  <c r="M6" i="23"/>
  <c r="Q6" i="23" s="1"/>
  <c r="V6" i="23" l="1"/>
  <c r="X6" i="23"/>
  <c r="T6" i="23"/>
  <c r="U6" i="23" s="1"/>
  <c r="T11" i="23"/>
  <c r="U11" i="23" s="1"/>
  <c r="V11" i="23"/>
  <c r="V7" i="23"/>
  <c r="T7" i="23"/>
  <c r="U7" i="23" s="1"/>
  <c r="W11" i="23" l="1"/>
  <c r="W6" i="23"/>
  <c r="W7" i="23"/>
  <c r="Y16" i="23" l="1"/>
  <c r="Z16" i="23"/>
  <c r="O13" i="23"/>
  <c r="S13" i="23" s="1"/>
  <c r="N13" i="23"/>
  <c r="R13" i="23" s="1"/>
  <c r="M13" i="23"/>
  <c r="Q13" i="23" s="1"/>
  <c r="X13" i="23" s="1"/>
  <c r="O10" i="23"/>
  <c r="S10" i="23" s="1"/>
  <c r="N10" i="23"/>
  <c r="R10" i="23" s="1"/>
  <c r="M10" i="23"/>
  <c r="Q10" i="23" s="1"/>
  <c r="O8" i="23"/>
  <c r="S8" i="23" s="1"/>
  <c r="N8" i="23"/>
  <c r="R8" i="23" s="1"/>
  <c r="M8" i="23"/>
  <c r="Q8" i="23" s="1"/>
  <c r="O9" i="23"/>
  <c r="S9" i="23" s="1"/>
  <c r="N9" i="23"/>
  <c r="R9" i="23" s="1"/>
  <c r="M9" i="23"/>
  <c r="Q9" i="23" s="1"/>
  <c r="X9" i="23" s="1"/>
  <c r="O12" i="23"/>
  <c r="S12" i="23" s="1"/>
  <c r="N12" i="23"/>
  <c r="R12" i="23" s="1"/>
  <c r="M12" i="23"/>
  <c r="Q12" i="23" s="1"/>
  <c r="O14" i="23"/>
  <c r="S14" i="23" s="1"/>
  <c r="N14" i="23"/>
  <c r="R14" i="23" s="1"/>
  <c r="M14" i="23"/>
  <c r="Q14" i="23" s="1"/>
  <c r="O15" i="23"/>
  <c r="S15" i="23" s="1"/>
  <c r="N15" i="23"/>
  <c r="R15" i="23" s="1"/>
  <c r="F15" i="23"/>
  <c r="E15" i="23" s="1"/>
  <c r="T9" i="23" l="1"/>
  <c r="T13" i="23"/>
  <c r="T10" i="23"/>
  <c r="X10" i="23"/>
  <c r="X8" i="23"/>
  <c r="T8" i="23"/>
  <c r="T12" i="23"/>
  <c r="X12" i="23"/>
  <c r="X14" i="23"/>
  <c r="T14" i="23"/>
  <c r="X15" i="23"/>
  <c r="T15" i="23"/>
  <c r="E16" i="23" l="1"/>
  <c r="F16" i="23"/>
  <c r="X16" i="23"/>
  <c r="N11" i="24" l="1"/>
  <c r="O11" i="24"/>
  <c r="P11" i="24"/>
  <c r="N14" i="24"/>
  <c r="O14" i="24"/>
  <c r="P14" i="24"/>
  <c r="N15" i="24"/>
  <c r="O15" i="24"/>
  <c r="P15" i="24"/>
  <c r="N10" i="24"/>
  <c r="O10" i="24"/>
  <c r="P10" i="24"/>
  <c r="N7" i="24"/>
  <c r="O7" i="24"/>
  <c r="P7" i="24"/>
  <c r="N13" i="24"/>
  <c r="O13" i="24"/>
  <c r="P13" i="24"/>
  <c r="P12" i="24"/>
  <c r="O12" i="24"/>
  <c r="N16" i="24" l="1"/>
  <c r="P15" i="34"/>
  <c r="O15" i="34"/>
  <c r="N15" i="34"/>
  <c r="P12" i="34"/>
  <c r="O12" i="34"/>
  <c r="N12" i="34"/>
  <c r="P14" i="34"/>
  <c r="O14" i="34"/>
  <c r="N14" i="34"/>
  <c r="P10" i="34"/>
  <c r="O10" i="34"/>
  <c r="N10" i="34"/>
  <c r="O9" i="34" l="1"/>
  <c r="N11" i="34"/>
  <c r="N8" i="34"/>
  <c r="AB17" i="1"/>
  <c r="P8" i="34"/>
  <c r="O8" i="34"/>
  <c r="P11" i="34"/>
  <c r="O11" i="34"/>
  <c r="P9" i="34"/>
  <c r="O16" i="34" l="1"/>
  <c r="V10" i="23"/>
  <c r="V8" i="23"/>
  <c r="V12" i="23"/>
  <c r="V15" i="23"/>
  <c r="V13" i="23"/>
  <c r="V9" i="23"/>
  <c r="V14" i="23"/>
  <c r="U8" i="23"/>
  <c r="U10" i="23"/>
  <c r="U9" i="23"/>
  <c r="U15" i="23"/>
  <c r="U14" i="23"/>
  <c r="U13" i="23"/>
  <c r="U12" i="23"/>
  <c r="N16" i="34"/>
  <c r="P16" i="34"/>
  <c r="O16" i="24"/>
  <c r="P16" i="24"/>
  <c r="V16" i="23" l="1"/>
  <c r="U16" i="23"/>
  <c r="W8" i="23"/>
  <c r="W9" i="23"/>
  <c r="W13" i="23"/>
  <c r="W12" i="23"/>
  <c r="W10" i="23"/>
  <c r="W15" i="23"/>
  <c r="W14" i="23"/>
  <c r="W16" i="23" l="1"/>
</calcChain>
</file>

<file path=xl/sharedStrings.xml><?xml version="1.0" encoding="utf-8"?>
<sst xmlns="http://schemas.openxmlformats.org/spreadsheetml/2006/main" count="265" uniqueCount="143">
  <si>
    <t xml:space="preserve"> Sorte</t>
  </si>
  <si>
    <t>Laufnr</t>
  </si>
  <si>
    <t>Rangfolge</t>
  </si>
  <si>
    <t>Laufnr.</t>
  </si>
  <si>
    <t>Beinig-keit</t>
  </si>
  <si>
    <t>Züchter</t>
  </si>
  <si>
    <t>Variante</t>
  </si>
  <si>
    <t>Grabfläche</t>
  </si>
  <si>
    <t>Dammbreite</t>
  </si>
  <si>
    <t>Laufmeter</t>
  </si>
  <si>
    <t>Summe</t>
  </si>
  <si>
    <t>Mittelwert</t>
  </si>
  <si>
    <r>
      <t>m</t>
    </r>
    <r>
      <rPr>
        <vertAlign val="superscript"/>
        <sz val="10"/>
        <rFont val="Arial"/>
        <family val="2"/>
      </rPr>
      <t>2</t>
    </r>
  </si>
  <si>
    <t>Netto
Ertrag</t>
  </si>
  <si>
    <t>Reib-schäden</t>
  </si>
  <si>
    <t>Präsen-tation
der 
Rübe</t>
  </si>
  <si>
    <t>Platzer
Risse</t>
  </si>
  <si>
    <t xml:space="preserve">Züchter </t>
  </si>
  <si>
    <t>Mehl-tau</t>
  </si>
  <si>
    <t>Clx</t>
  </si>
  <si>
    <t xml:space="preserve"> Rübendurchmesser
 in cm</t>
  </si>
  <si>
    <t>Rübenlänge
in cm</t>
  </si>
  <si>
    <t>Anzahl Pflanzen pro lfm
[Stk/lfm]</t>
  </si>
  <si>
    <r>
      <t>Anzahl
Pflanzen 
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[Stk]</t>
    </r>
  </si>
  <si>
    <r>
      <t>Anzahl
Pflanzen 
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40 - 200 gr
[Stk]</t>
    </r>
  </si>
  <si>
    <r>
      <t>Anzahl
Pflanzen 
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&gt; 200 gr
[Stk]</t>
    </r>
  </si>
  <si>
    <r>
      <t>Abgang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[Stk]</t>
    </r>
  </si>
  <si>
    <t>Ernte-
reife</t>
  </si>
  <si>
    <t xml:space="preserve">Laub- 
länge </t>
  </si>
  <si>
    <t>Laub-
ansatz</t>
  </si>
  <si>
    <t>Rüben-
grösse</t>
  </si>
  <si>
    <t>Rüben-
form</t>
  </si>
  <si>
    <t>Ausge-
glichen-
heit</t>
  </si>
  <si>
    <t>Rüben-
spitze</t>
  </si>
  <si>
    <t>Rüben
ober-
fläche</t>
  </si>
  <si>
    <t>Rüben-
defor-
mation</t>
  </si>
  <si>
    <t>Aussen-
farbe</t>
  </si>
  <si>
    <t>Innen-
farbe</t>
  </si>
  <si>
    <t>Neigung
zum
Platzen</t>
  </si>
  <si>
    <t>Abgang
zu klein
zu gross</t>
  </si>
  <si>
    <t>Fäulnis
der
Rübe</t>
  </si>
  <si>
    <t>Markt-
wert</t>
  </si>
  <si>
    <t>Punkte-
summe</t>
  </si>
  <si>
    <t>Rang-
folge</t>
  </si>
  <si>
    <t>Grüne
Köpfe
aussen</t>
  </si>
  <si>
    <t>Grüne
Köpfe
gegen
Innen</t>
  </si>
  <si>
    <r>
      <t>Netto-Ertrag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40 - 200 gr
[kg]</t>
    </r>
  </si>
  <si>
    <r>
      <t>Netto-Ertrag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&gt; 200 gr
[kg]</t>
    </r>
  </si>
  <si>
    <r>
      <t>Netto - Abgang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[kg]</t>
    </r>
  </si>
  <si>
    <t xml:space="preserve"> Rüben-
 länge
[cm]</t>
  </si>
  <si>
    <t xml:space="preserve"> Rüben-
 durch-messer
 [cm]</t>
  </si>
  <si>
    <t>1.6 - 1.8</t>
  </si>
  <si>
    <t>1.8 - 2.0</t>
  </si>
  <si>
    <t>Min</t>
  </si>
  <si>
    <t>Max</t>
  </si>
  <si>
    <r>
      <t>Feld-Ertrag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[kg]</t>
    </r>
  </si>
  <si>
    <r>
      <t>Bruttto - Abgang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[kg]</t>
    </r>
  </si>
  <si>
    <r>
      <t>Netto-Ertrag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40 - 200 gr
Anzahl G1
[Stk]</t>
    </r>
  </si>
  <si>
    <r>
      <t>Netto-Ertrag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&gt; 200 gr
Anzahl G1
[Stk]</t>
    </r>
  </si>
  <si>
    <t>Gewicht Gebinde
[kg]</t>
  </si>
  <si>
    <r>
      <t>Netto - Abgang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Anzahl G1
[Stk]</t>
    </r>
  </si>
  <si>
    <r>
      <t>Brutto-Ertrag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40 - 200 gr
[kg]</t>
    </r>
  </si>
  <si>
    <r>
      <t>Brutto-Ertrag pro 3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&gt; 200 gr
[kg]</t>
    </r>
  </si>
  <si>
    <t>Endrang *)</t>
  </si>
  <si>
    <t xml:space="preserve"> Stück-
 gewicht
1. Grösse
[g/Stk]</t>
  </si>
  <si>
    <t>Aussen-farbe</t>
  </si>
  <si>
    <t>Grüne
Köpfe
innen</t>
  </si>
  <si>
    <t>1 = sehr
viele
9 = sehr
wenige</t>
  </si>
  <si>
    <t>1 = miss-
förmig
9 = ideal</t>
  </si>
  <si>
    <t>1 = sehr
schlecht
9 = sehr
gut</t>
  </si>
  <si>
    <t>1 = spitz
9 = abge-
stumpft</t>
  </si>
  <si>
    <t>1 = rauh
unregel-
mässig
9 = glatt</t>
  </si>
  <si>
    <t>Gesamt-beurtei-lung
Feld</t>
  </si>
  <si>
    <t>1 = zu
gross /
klein
9 = ideal</t>
  </si>
  <si>
    <t xml:space="preserve">1 = sehr
schlecht
9 = sehr
gut
 </t>
  </si>
  <si>
    <t>1 = sehr
viele
9 = sehr
wenige</t>
  </si>
  <si>
    <t xml:space="preserve">1 = sehr
hell
9 = inten-
siv rot
</t>
  </si>
  <si>
    <t>1 = sehr
stark
9 = sehr
gering</t>
  </si>
  <si>
    <t>1 = sehr
schlecht
9 = vor-
züglich</t>
  </si>
  <si>
    <t>1 = unaus-geglichen
9 = ausge-glichen</t>
  </si>
  <si>
    <t xml:space="preserve"> Abgang
vom Feld
 in %</t>
  </si>
  <si>
    <t>Netto-Ertrag
[markt-fähiger Ertrag]
feldfallend
[kg/Are]</t>
  </si>
  <si>
    <t>Brutto-Ertrag 
feldfallend
[kg/Are]</t>
  </si>
  <si>
    <t>Natuna F1</t>
  </si>
  <si>
    <t>Saatgut-
kaliber
in mm</t>
  </si>
  <si>
    <t>Ø</t>
  </si>
  <si>
    <t>*) Bei gleicher Punktzahl entscheidet die Gesambeurteilung, die Rübenqualität und schliesslich der Ertrag über den Endrang</t>
  </si>
  <si>
    <t>Schos-ser</t>
  </si>
  <si>
    <t>Rüben-qualität
Rang-folge</t>
  </si>
  <si>
    <t>Rüben-qualität 
Punkte-summe</t>
  </si>
  <si>
    <t>Polydor F1
(Clx 31845 F1)</t>
  </si>
  <si>
    <t>Carlano F1
(SV 2154 DN)</t>
  </si>
  <si>
    <t>2.0 - 2.2</t>
  </si>
  <si>
    <t>Hekla F1
(Clx 31633 F1)</t>
  </si>
  <si>
    <t>Caribou F1</t>
  </si>
  <si>
    <t>Carruba F1</t>
  </si>
  <si>
    <t>Nebida F1
(Bejo 3057)</t>
  </si>
  <si>
    <t>seminis</t>
  </si>
  <si>
    <t>1 = krank    
9 = gesund</t>
  </si>
  <si>
    <t>Kraut-gesund-heit 
allgemein</t>
  </si>
  <si>
    <t xml:space="preserve">1= sehr viel
9= sehr wenig
</t>
  </si>
  <si>
    <t>Laub-
stellung</t>
  </si>
  <si>
    <t>Sortenprüfung bei Lagerkarotten - Gesamtbeurteilung 2020 Herbst</t>
  </si>
  <si>
    <t>Sortenprüfung bei Lagerkarotten  -  Waschprobe Herbst / Qualitätsbeurteilung Rübe 2020</t>
  </si>
  <si>
    <t>Sortenprüfung bei Lagerkarotten 2020: Rübenlänge</t>
  </si>
  <si>
    <t>Sortenprüfung bei Lagerkarotten - Ernteergebnisse 2020 Herbst</t>
  </si>
  <si>
    <t>BJ</t>
  </si>
  <si>
    <t>Naval F1</t>
  </si>
  <si>
    <t>Carvalo F1</t>
  </si>
  <si>
    <t>Nun</t>
  </si>
  <si>
    <t>Romance F1
(Nun 3017)</t>
  </si>
  <si>
    <t>1.4 - 1.6</t>
  </si>
  <si>
    <t>Ernte: 20. 10. 2020</t>
  </si>
  <si>
    <t>Beurteilung: 23. 10. 2020</t>
  </si>
  <si>
    <t>Möhrenfliegen Schäden</t>
  </si>
  <si>
    <t xml:space="preserve"> 1 = sehr
     stark
 9 = ohne</t>
  </si>
  <si>
    <t>1 = sehr
viele
9 = keine</t>
  </si>
  <si>
    <t>Alter-naria / Cerco-spora Blatt-flecken</t>
  </si>
  <si>
    <t>Brüchig-keit Fall-stufen</t>
  </si>
  <si>
    <r>
      <t>Wasch-probe Herbst</t>
    </r>
    <r>
      <rPr>
        <b/>
        <vertAlign val="superscript"/>
        <sz val="10"/>
        <rFont val="Arial"/>
        <family val="2"/>
      </rPr>
      <t>1)</t>
    </r>
  </si>
  <si>
    <t>Mäuse-schäden</t>
  </si>
  <si>
    <t>1 = sehr spät
9 = sehr früh</t>
  </si>
  <si>
    <t>1 = zu kurz / zu lang
 9= ideal</t>
  </si>
  <si>
    <t>1 = sehr grob
9 = ideal</t>
  </si>
  <si>
    <t>1 = flach
9 = aufrecht</t>
  </si>
  <si>
    <t>1 = zu gross / klein
9 = ideal</t>
  </si>
  <si>
    <t>1 = miss-
 förmig
9 = ideal</t>
  </si>
  <si>
    <t xml:space="preserve">1 = sehr schlecht
9 = sehr gut
 </t>
  </si>
  <si>
    <t>1 = spitz
9 = abge-
  stumpft</t>
  </si>
  <si>
    <t xml:space="preserve">1 = rauh unregel-
mässig
9 = glatt
</t>
  </si>
  <si>
    <t>1 = sehr viele
9 = sehr wenige</t>
  </si>
  <si>
    <t xml:space="preserve">1 = sehr hell
9 = intensiv rot
</t>
  </si>
  <si>
    <t>1 = sehr schlecht
9 = sehr gut</t>
  </si>
  <si>
    <t>1 =  sehr stark
9 = sehr gering</t>
  </si>
  <si>
    <t xml:space="preserve">1 = sehr viel
9 = sehr wenig
</t>
  </si>
  <si>
    <t>1 = sehr stark
9 = ohne</t>
  </si>
  <si>
    <t>1 = viele
9 = keine</t>
  </si>
  <si>
    <t>1 = sehr starker Befall
9 = ohne Befall</t>
  </si>
  <si>
    <t xml:space="preserve"> 1= sehr
 starker
 Befall
9 = ohne
 Befall</t>
  </si>
  <si>
    <t>1 = sehr
 starker
 Befall
9 = ohne
 Befall</t>
  </si>
  <si>
    <t>1 = sehr stark
9 = ohne</t>
  </si>
  <si>
    <t>1 = sehr
 schlecht
9 = vor-
 züglich</t>
  </si>
  <si>
    <t>Sortenprüfung bei Lagerkarotten 2020: Rübendurchmesser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</si>
</sst>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2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FD88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3">
    <xf numFmtId="0" fontId="0" fillId="0" borderId="0" xfId="0"/>
    <xf numFmtId="0" fontId="6" fillId="0" borderId="0" xfId="0" applyFont="1"/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/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0" fillId="0" borderId="0" xfId="0" applyBorder="1"/>
    <xf numFmtId="49" fontId="6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4" fillId="0" borderId="0" xfId="0" applyFont="1" applyFill="1"/>
    <xf numFmtId="0" fontId="9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/>
    </xf>
    <xf numFmtId="1" fontId="14" fillId="0" borderId="0" xfId="0" applyNumberFormat="1" applyFont="1" applyFill="1"/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1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" fontId="0" fillId="0" borderId="0" xfId="0" applyNumberFormat="1" applyFill="1"/>
    <xf numFmtId="49" fontId="0" fillId="0" borderId="3" xfId="0" applyNumberFormat="1" applyBorder="1" applyAlignment="1">
      <alignment horizontal="center" vertical="center" wrapText="1"/>
    </xf>
    <xf numFmtId="14" fontId="6" fillId="0" borderId="0" xfId="0" applyNumberFormat="1" applyFont="1"/>
    <xf numFmtId="1" fontId="9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1" fontId="20" fillId="0" borderId="0" xfId="0" applyNumberFormat="1" applyFont="1" applyFill="1"/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1" fontId="5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/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/>
    <xf numFmtId="49" fontId="11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9" fillId="6" borderId="1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1" fontId="9" fillId="6" borderId="3" xfId="0" applyNumberFormat="1" applyFont="1" applyFill="1" applyBorder="1" applyAlignment="1">
      <alignment horizontal="center" vertical="top" wrapText="1"/>
    </xf>
    <xf numFmtId="0" fontId="9" fillId="6" borderId="16" xfId="0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1" fontId="9" fillId="6" borderId="2" xfId="0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/>
    <xf numFmtId="0" fontId="14" fillId="6" borderId="21" xfId="0" applyFont="1" applyFill="1" applyBorder="1"/>
    <xf numFmtId="0" fontId="14" fillId="6" borderId="22" xfId="0" applyFont="1" applyFill="1" applyBorder="1" applyAlignment="1">
      <alignment horizontal="left"/>
    </xf>
    <xf numFmtId="0" fontId="14" fillId="6" borderId="21" xfId="0" applyFont="1" applyFill="1" applyBorder="1" applyAlignment="1">
      <alignment wrapText="1"/>
    </xf>
    <xf numFmtId="1" fontId="14" fillId="6" borderId="21" xfId="0" applyNumberFormat="1" applyFont="1" applyFill="1" applyBorder="1"/>
    <xf numFmtId="0" fontId="14" fillId="6" borderId="23" xfId="0" applyFont="1" applyFill="1" applyBorder="1"/>
    <xf numFmtId="0" fontId="14" fillId="6" borderId="24" xfId="0" applyFont="1" applyFill="1" applyBorder="1"/>
    <xf numFmtId="0" fontId="14" fillId="6" borderId="25" xfId="0" applyFont="1" applyFill="1" applyBorder="1"/>
    <xf numFmtId="49" fontId="6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/>
    <xf numFmtId="49" fontId="7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top" wrapText="1"/>
    </xf>
    <xf numFmtId="1" fontId="7" fillId="6" borderId="3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top" wrapText="1"/>
    </xf>
    <xf numFmtId="0" fontId="14" fillId="6" borderId="4" xfId="0" applyFont="1" applyFill="1" applyBorder="1"/>
    <xf numFmtId="0" fontId="9" fillId="6" borderId="3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/>
    <xf numFmtId="0" fontId="9" fillId="6" borderId="3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7" fillId="6" borderId="3" xfId="0" applyFont="1" applyFill="1" applyBorder="1" applyAlignment="1">
      <alignment horizontal="left" vertical="top" wrapText="1"/>
    </xf>
    <xf numFmtId="1" fontId="7" fillId="6" borderId="3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left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14" fontId="21" fillId="0" borderId="30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right"/>
    </xf>
    <xf numFmtId="14" fontId="6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right"/>
    </xf>
    <xf numFmtId="14" fontId="13" fillId="0" borderId="6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0" borderId="2" xfId="0" applyFont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FD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L47"/>
  <sheetViews>
    <sheetView tabSelected="1" zoomScale="75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H23" sqref="AH23"/>
    </sheetView>
  </sheetViews>
  <sheetFormatPr baseColWidth="10" defaultColWidth="11.42578125" defaultRowHeight="12.75" outlineLevelRow="1" outlineLevelCol="1" x14ac:dyDescent="0.2"/>
  <cols>
    <col min="1" max="1" width="17" style="42" customWidth="1"/>
    <col min="2" max="2" width="11.42578125" style="42"/>
    <col min="3" max="3" width="8.85546875" style="42" hidden="1" customWidth="1" outlineLevel="1"/>
    <col min="4" max="4" width="11.5703125" style="43" bestFit="1" customWidth="1" collapsed="1"/>
    <col min="5" max="5" width="11.5703125" style="43" customWidth="1"/>
    <col min="6" max="8" width="10.5703125" style="42" hidden="1" customWidth="1" outlineLevel="1"/>
    <col min="9" max="9" width="9.85546875" style="42" hidden="1" customWidth="1" outlineLevel="1"/>
    <col min="10" max="11" width="11.42578125" style="42" hidden="1" customWidth="1" outlineLevel="1"/>
    <col min="12" max="12" width="9.85546875" style="42" hidden="1" customWidth="1" outlineLevel="1"/>
    <col min="13" max="14" width="11.42578125" style="42" hidden="1" customWidth="1" outlineLevel="1"/>
    <col min="15" max="15" width="12.7109375" style="42" hidden="1" customWidth="1" outlineLevel="1"/>
    <col min="16" max="18" width="11.42578125" style="42" hidden="1" customWidth="1" outlineLevel="1"/>
    <col min="19" max="20" width="9.85546875" style="42" hidden="1" customWidth="1" outlineLevel="1"/>
    <col min="21" max="21" width="12.28515625" style="42" customWidth="1" collapsed="1"/>
    <col min="22" max="22" width="12.28515625" style="38" customWidth="1"/>
    <col min="23" max="23" width="10.5703125" style="42" customWidth="1"/>
    <col min="24" max="24" width="11.7109375" style="42" customWidth="1"/>
    <col min="25" max="25" width="9.5703125" style="44" customWidth="1"/>
    <col min="26" max="26" width="10" style="42" customWidth="1"/>
    <col min="27" max="28" width="9.140625" style="42" customWidth="1"/>
    <col min="29" max="29" width="9.85546875" style="42" customWidth="1"/>
    <col min="30" max="30" width="9.140625" style="42" customWidth="1"/>
    <col min="31" max="31" width="0.140625" style="42" customWidth="1"/>
    <col min="32" max="32" width="15.28515625" style="42" bestFit="1" customWidth="1"/>
    <col min="33" max="33" width="11.42578125" style="42"/>
    <col min="34" max="34" width="11.42578125" style="42" collapsed="1"/>
    <col min="35" max="16384" width="11.42578125" style="42"/>
  </cols>
  <sheetData>
    <row r="1" spans="1:38" s="51" customFormat="1" ht="18" x14ac:dyDescent="0.25">
      <c r="A1" s="71" t="s">
        <v>105</v>
      </c>
      <c r="B1" s="50"/>
      <c r="D1" s="52"/>
      <c r="E1" s="52"/>
      <c r="V1" s="60"/>
      <c r="Y1" s="53"/>
      <c r="AC1" s="170">
        <v>42665</v>
      </c>
      <c r="AD1" s="170"/>
    </row>
    <row r="2" spans="1:38" s="26" customFormat="1" ht="14.25" customHeight="1" thickBot="1" x14ac:dyDescent="0.25">
      <c r="D2" s="28"/>
      <c r="E2" s="28"/>
      <c r="X2" s="30"/>
      <c r="Y2" s="29"/>
      <c r="AD2" s="168"/>
      <c r="AE2" s="169"/>
    </row>
    <row r="3" spans="1:38" s="26" customFormat="1" ht="3.75" customHeight="1" x14ac:dyDescent="0.2">
      <c r="A3" s="91"/>
      <c r="B3" s="92"/>
      <c r="C3" s="93"/>
      <c r="D3" s="94"/>
      <c r="E3" s="94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5"/>
      <c r="Y3" s="96"/>
      <c r="Z3" s="97"/>
      <c r="AA3" s="98"/>
      <c r="AB3" s="92"/>
      <c r="AC3" s="92"/>
      <c r="AD3" s="92"/>
      <c r="AE3" s="99"/>
    </row>
    <row r="4" spans="1:38" s="27" customFormat="1" ht="116.25" customHeight="1" x14ac:dyDescent="0.2">
      <c r="A4" s="80" t="s">
        <v>0</v>
      </c>
      <c r="B4" s="121" t="s">
        <v>5</v>
      </c>
      <c r="C4" s="121" t="s">
        <v>1</v>
      </c>
      <c r="D4" s="123" t="s">
        <v>84</v>
      </c>
      <c r="E4" s="122" t="s">
        <v>22</v>
      </c>
      <c r="F4" s="121" t="s">
        <v>23</v>
      </c>
      <c r="G4" s="121" t="s">
        <v>24</v>
      </c>
      <c r="H4" s="121" t="s">
        <v>25</v>
      </c>
      <c r="I4" s="121" t="s">
        <v>26</v>
      </c>
      <c r="J4" s="121" t="s">
        <v>61</v>
      </c>
      <c r="K4" s="121" t="s">
        <v>62</v>
      </c>
      <c r="L4" s="121" t="s">
        <v>56</v>
      </c>
      <c r="M4" s="121" t="s">
        <v>57</v>
      </c>
      <c r="N4" s="121" t="s">
        <v>58</v>
      </c>
      <c r="O4" s="121" t="s">
        <v>60</v>
      </c>
      <c r="P4" s="121" t="s">
        <v>59</v>
      </c>
      <c r="Q4" s="121" t="s">
        <v>46</v>
      </c>
      <c r="R4" s="121" t="s">
        <v>47</v>
      </c>
      <c r="S4" s="121" t="s">
        <v>48</v>
      </c>
      <c r="T4" s="121" t="s">
        <v>55</v>
      </c>
      <c r="U4" s="81" t="s">
        <v>82</v>
      </c>
      <c r="V4" s="81" t="s">
        <v>81</v>
      </c>
      <c r="W4" s="81" t="s">
        <v>80</v>
      </c>
      <c r="X4" s="121" t="s">
        <v>64</v>
      </c>
      <c r="Y4" s="82" t="s">
        <v>49</v>
      </c>
      <c r="Z4" s="83" t="s">
        <v>50</v>
      </c>
      <c r="AA4" s="165" t="s">
        <v>2</v>
      </c>
      <c r="AB4" s="166"/>
      <c r="AC4" s="166"/>
      <c r="AD4" s="166"/>
      <c r="AE4" s="167"/>
    </row>
    <row r="5" spans="1:38" s="27" customFormat="1" ht="56.25" customHeight="1" x14ac:dyDescent="0.2">
      <c r="A5" s="84"/>
      <c r="B5" s="85"/>
      <c r="C5" s="86"/>
      <c r="D5" s="86"/>
      <c r="E5" s="87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8"/>
      <c r="X5" s="86"/>
      <c r="Y5" s="89"/>
      <c r="Z5" s="90"/>
      <c r="AA5" s="84" t="s">
        <v>13</v>
      </c>
      <c r="AB5" s="112" t="s">
        <v>72</v>
      </c>
      <c r="AC5" s="152" t="s">
        <v>119</v>
      </c>
      <c r="AD5" s="86" t="s">
        <v>10</v>
      </c>
      <c r="AE5" s="90" t="s">
        <v>63</v>
      </c>
    </row>
    <row r="6" spans="1:38" s="145" customFormat="1" ht="30" customHeight="1" x14ac:dyDescent="0.2">
      <c r="A6" s="148" t="s">
        <v>96</v>
      </c>
      <c r="B6" s="158" t="s">
        <v>106</v>
      </c>
      <c r="C6" s="158">
        <v>5</v>
      </c>
      <c r="D6" s="159" t="s">
        <v>52</v>
      </c>
      <c r="E6" s="135">
        <f t="shared" ref="E6:E15" si="0">F6/$C$21</f>
        <v>83.25</v>
      </c>
      <c r="F6" s="136">
        <f t="shared" ref="F6:F15" si="1">SUM(G6:I6)</f>
        <v>333</v>
      </c>
      <c r="G6" s="137">
        <v>242</v>
      </c>
      <c r="H6" s="137">
        <v>1</v>
      </c>
      <c r="I6" s="137">
        <v>90</v>
      </c>
      <c r="J6" s="138">
        <v>22.55</v>
      </c>
      <c r="K6" s="138">
        <v>2.67</v>
      </c>
      <c r="L6" s="138">
        <v>6.16</v>
      </c>
      <c r="M6" s="139">
        <f t="shared" ref="M6:M15" si="2">COUNT(J6)</f>
        <v>1</v>
      </c>
      <c r="N6" s="139">
        <f t="shared" ref="N6:N15" si="3">COUNT(K6)</f>
        <v>1</v>
      </c>
      <c r="O6" s="139">
        <f t="shared" ref="O6:O15" si="4">COUNT(L6)</f>
        <v>1</v>
      </c>
      <c r="P6" s="140">
        <v>2.5</v>
      </c>
      <c r="Q6" s="141">
        <f t="shared" ref="Q6:Q15" si="5">J6-(M6*$P6)</f>
        <v>20.05</v>
      </c>
      <c r="R6" s="141">
        <f t="shared" ref="R6:R15" si="6">K6-(N6*P6)</f>
        <v>0.16999999999999993</v>
      </c>
      <c r="S6" s="141">
        <f t="shared" ref="S6:S15" si="7">L6-(O6*P6)</f>
        <v>3.66</v>
      </c>
      <c r="T6" s="142">
        <f t="shared" ref="T6:T15" si="8">SUM(Q6:S6)</f>
        <v>23.88</v>
      </c>
      <c r="U6" s="153">
        <f t="shared" ref="U6:U15" si="9">(100*T6)/$C$23</f>
        <v>796</v>
      </c>
      <c r="V6" s="161">
        <f t="shared" ref="V6:V15" si="10">(100*(Q6+R6))/$C$23</f>
        <v>674</v>
      </c>
      <c r="W6" s="163">
        <f t="shared" ref="W6:W15" si="11">100-(V6/U6*100)</f>
        <v>15.326633165829151</v>
      </c>
      <c r="X6" s="153">
        <f t="shared" ref="X6:X15" si="12">(Q6/G6)*1000</f>
        <v>82.851239669421489</v>
      </c>
      <c r="Y6" s="143">
        <v>17.850000000000001</v>
      </c>
      <c r="Z6" s="144">
        <v>3.4800000000000004</v>
      </c>
      <c r="AA6" s="162">
        <v>1</v>
      </c>
      <c r="AB6" s="74">
        <v>1</v>
      </c>
      <c r="AC6" s="74">
        <v>1</v>
      </c>
      <c r="AD6" s="161">
        <f t="shared" ref="AD6:AD15" si="13">SUM(AA6:AC6)</f>
        <v>3</v>
      </c>
      <c r="AE6" s="130"/>
      <c r="AG6" s="146"/>
    </row>
    <row r="7" spans="1:38" s="147" customFormat="1" ht="30" customHeight="1" x14ac:dyDescent="0.2">
      <c r="A7" s="148" t="s">
        <v>83</v>
      </c>
      <c r="B7" s="158" t="s">
        <v>106</v>
      </c>
      <c r="C7" s="158">
        <v>6</v>
      </c>
      <c r="D7" s="159" t="s">
        <v>52</v>
      </c>
      <c r="E7" s="135">
        <f t="shared" si="0"/>
        <v>87</v>
      </c>
      <c r="F7" s="136">
        <f t="shared" si="1"/>
        <v>348</v>
      </c>
      <c r="G7" s="137">
        <v>220</v>
      </c>
      <c r="H7" s="137">
        <v>4</v>
      </c>
      <c r="I7" s="137">
        <v>124</v>
      </c>
      <c r="J7" s="138">
        <v>21.2</v>
      </c>
      <c r="K7" s="138">
        <v>3.15</v>
      </c>
      <c r="L7" s="160">
        <v>6.5</v>
      </c>
      <c r="M7" s="139">
        <f t="shared" si="2"/>
        <v>1</v>
      </c>
      <c r="N7" s="139">
        <f t="shared" si="3"/>
        <v>1</v>
      </c>
      <c r="O7" s="139">
        <f t="shared" si="4"/>
        <v>1</v>
      </c>
      <c r="P7" s="140">
        <v>2.5</v>
      </c>
      <c r="Q7" s="141">
        <f t="shared" si="5"/>
        <v>18.7</v>
      </c>
      <c r="R7" s="141">
        <f t="shared" si="6"/>
        <v>0.64999999999999991</v>
      </c>
      <c r="S7" s="141">
        <f t="shared" si="7"/>
        <v>4</v>
      </c>
      <c r="T7" s="142">
        <f t="shared" si="8"/>
        <v>23.349999999999998</v>
      </c>
      <c r="U7" s="153">
        <f t="shared" si="9"/>
        <v>778.33333333333337</v>
      </c>
      <c r="V7" s="161">
        <f t="shared" si="10"/>
        <v>644.99999999999989</v>
      </c>
      <c r="W7" s="163">
        <f t="shared" si="11"/>
        <v>17.130620985010722</v>
      </c>
      <c r="X7" s="153">
        <f t="shared" si="12"/>
        <v>84.999999999999986</v>
      </c>
      <c r="Y7" s="143">
        <v>16.899999999999999</v>
      </c>
      <c r="Z7" s="144">
        <v>3.35</v>
      </c>
      <c r="AA7" s="162">
        <v>2</v>
      </c>
      <c r="AB7" s="74">
        <v>4</v>
      </c>
      <c r="AC7" s="74">
        <v>2</v>
      </c>
      <c r="AD7" s="161">
        <f t="shared" si="13"/>
        <v>8</v>
      </c>
      <c r="AE7" s="130"/>
      <c r="AF7" s="145"/>
      <c r="AG7" s="146"/>
      <c r="AH7" s="145"/>
      <c r="AI7" s="145"/>
      <c r="AJ7" s="145"/>
      <c r="AK7" s="145"/>
      <c r="AL7" s="145"/>
    </row>
    <row r="8" spans="1:38" s="147" customFormat="1" ht="30" customHeight="1" x14ac:dyDescent="0.2">
      <c r="A8" s="148" t="s">
        <v>110</v>
      </c>
      <c r="B8" s="158" t="s">
        <v>109</v>
      </c>
      <c r="C8" s="158">
        <v>10</v>
      </c>
      <c r="D8" s="158" t="s">
        <v>51</v>
      </c>
      <c r="E8" s="135">
        <f t="shared" si="0"/>
        <v>76</v>
      </c>
      <c r="F8" s="136">
        <f t="shared" si="1"/>
        <v>304</v>
      </c>
      <c r="G8" s="137">
        <v>176</v>
      </c>
      <c r="H8" s="137">
        <v>3</v>
      </c>
      <c r="I8" s="137">
        <v>125</v>
      </c>
      <c r="J8" s="138">
        <v>20.21</v>
      </c>
      <c r="K8" s="138">
        <v>3.14</v>
      </c>
      <c r="L8" s="138">
        <v>7.28</v>
      </c>
      <c r="M8" s="139">
        <f t="shared" si="2"/>
        <v>1</v>
      </c>
      <c r="N8" s="139">
        <f t="shared" si="3"/>
        <v>1</v>
      </c>
      <c r="O8" s="139">
        <f t="shared" si="4"/>
        <v>1</v>
      </c>
      <c r="P8" s="140">
        <v>2.5</v>
      </c>
      <c r="Q8" s="141">
        <f t="shared" si="5"/>
        <v>17.71</v>
      </c>
      <c r="R8" s="141">
        <f t="shared" si="6"/>
        <v>0.64000000000000012</v>
      </c>
      <c r="S8" s="141">
        <f t="shared" si="7"/>
        <v>4.78</v>
      </c>
      <c r="T8" s="142">
        <f t="shared" si="8"/>
        <v>23.130000000000003</v>
      </c>
      <c r="U8" s="153">
        <f t="shared" si="9"/>
        <v>771.00000000000011</v>
      </c>
      <c r="V8" s="161">
        <f t="shared" si="10"/>
        <v>611.66666666666674</v>
      </c>
      <c r="W8" s="155">
        <f t="shared" si="11"/>
        <v>20.665801988759185</v>
      </c>
      <c r="X8" s="153">
        <f t="shared" si="12"/>
        <v>100.625</v>
      </c>
      <c r="Y8" s="143">
        <v>17.05</v>
      </c>
      <c r="Z8" s="144">
        <v>3.4299999999999997</v>
      </c>
      <c r="AA8" s="162">
        <v>4</v>
      </c>
      <c r="AB8" s="74">
        <v>2</v>
      </c>
      <c r="AC8" s="74">
        <v>3</v>
      </c>
      <c r="AD8" s="161">
        <f t="shared" si="13"/>
        <v>9</v>
      </c>
      <c r="AE8" s="130"/>
      <c r="AF8" s="145"/>
      <c r="AG8" s="146"/>
      <c r="AH8" s="145"/>
      <c r="AI8" s="145"/>
      <c r="AJ8" s="145"/>
      <c r="AK8" s="145"/>
      <c r="AL8" s="145"/>
    </row>
    <row r="9" spans="1:38" s="145" customFormat="1" ht="30" customHeight="1" x14ac:dyDescent="0.2">
      <c r="A9" s="148" t="s">
        <v>107</v>
      </c>
      <c r="B9" s="158" t="s">
        <v>106</v>
      </c>
      <c r="C9" s="158">
        <v>4</v>
      </c>
      <c r="D9" s="159" t="s">
        <v>52</v>
      </c>
      <c r="E9" s="135">
        <f t="shared" si="0"/>
        <v>53.75</v>
      </c>
      <c r="F9" s="136">
        <f t="shared" si="1"/>
        <v>215</v>
      </c>
      <c r="G9" s="137">
        <v>116</v>
      </c>
      <c r="H9" s="137">
        <v>8</v>
      </c>
      <c r="I9" s="137">
        <v>91</v>
      </c>
      <c r="J9" s="138">
        <v>14.3</v>
      </c>
      <c r="K9" s="138">
        <v>3.99</v>
      </c>
      <c r="L9" s="138">
        <v>8.81</v>
      </c>
      <c r="M9" s="139">
        <f t="shared" si="2"/>
        <v>1</v>
      </c>
      <c r="N9" s="139">
        <f t="shared" si="3"/>
        <v>1</v>
      </c>
      <c r="O9" s="139">
        <f t="shared" si="4"/>
        <v>1</v>
      </c>
      <c r="P9" s="140">
        <v>2.5</v>
      </c>
      <c r="Q9" s="141">
        <f t="shared" si="5"/>
        <v>11.8</v>
      </c>
      <c r="R9" s="141">
        <f t="shared" si="6"/>
        <v>1.4900000000000002</v>
      </c>
      <c r="S9" s="141">
        <f t="shared" si="7"/>
        <v>6.3100000000000005</v>
      </c>
      <c r="T9" s="142">
        <f t="shared" si="8"/>
        <v>19.600000000000001</v>
      </c>
      <c r="U9" s="153">
        <f t="shared" si="9"/>
        <v>653.33333333333337</v>
      </c>
      <c r="V9" s="154">
        <f t="shared" si="10"/>
        <v>443</v>
      </c>
      <c r="W9" s="155">
        <f t="shared" si="11"/>
        <v>32.193877551020407</v>
      </c>
      <c r="X9" s="153">
        <f t="shared" si="12"/>
        <v>101.72413793103449</v>
      </c>
      <c r="Y9" s="143">
        <v>17.7</v>
      </c>
      <c r="Z9" s="144">
        <v>3.22</v>
      </c>
      <c r="AA9" s="157">
        <v>8</v>
      </c>
      <c r="AB9" s="74">
        <v>3</v>
      </c>
      <c r="AC9" s="74">
        <v>4</v>
      </c>
      <c r="AD9" s="154">
        <f t="shared" si="13"/>
        <v>15</v>
      </c>
      <c r="AE9" s="130">
        <v>4.46</v>
      </c>
      <c r="AF9" s="147"/>
      <c r="AG9" s="147"/>
      <c r="AH9" s="147"/>
    </row>
    <row r="10" spans="1:38" s="147" customFormat="1" ht="30" customHeight="1" x14ac:dyDescent="0.2">
      <c r="A10" s="148" t="s">
        <v>95</v>
      </c>
      <c r="B10" s="158" t="s">
        <v>97</v>
      </c>
      <c r="C10" s="158">
        <v>9</v>
      </c>
      <c r="D10" s="158" t="s">
        <v>92</v>
      </c>
      <c r="E10" s="135">
        <f t="shared" si="0"/>
        <v>72.5</v>
      </c>
      <c r="F10" s="136">
        <f t="shared" si="1"/>
        <v>290</v>
      </c>
      <c r="G10" s="137">
        <v>208</v>
      </c>
      <c r="H10" s="137">
        <v>5</v>
      </c>
      <c r="I10" s="137">
        <v>77</v>
      </c>
      <c r="J10" s="138">
        <v>19.7</v>
      </c>
      <c r="K10" s="138">
        <v>3.26</v>
      </c>
      <c r="L10" s="138">
        <v>5.82</v>
      </c>
      <c r="M10" s="139">
        <f t="shared" si="2"/>
        <v>1</v>
      </c>
      <c r="N10" s="139">
        <f t="shared" si="3"/>
        <v>1</v>
      </c>
      <c r="O10" s="139">
        <f t="shared" si="4"/>
        <v>1</v>
      </c>
      <c r="P10" s="140">
        <v>2.5</v>
      </c>
      <c r="Q10" s="141">
        <f t="shared" si="5"/>
        <v>17.2</v>
      </c>
      <c r="R10" s="141">
        <f t="shared" si="6"/>
        <v>0.75999999999999979</v>
      </c>
      <c r="S10" s="141">
        <f t="shared" si="7"/>
        <v>3.3200000000000003</v>
      </c>
      <c r="T10" s="142">
        <f t="shared" si="8"/>
        <v>21.28</v>
      </c>
      <c r="U10" s="153">
        <f t="shared" si="9"/>
        <v>709.33333333333337</v>
      </c>
      <c r="V10" s="154">
        <f t="shared" si="10"/>
        <v>598.66666666666663</v>
      </c>
      <c r="W10" s="163">
        <f t="shared" si="11"/>
        <v>15.601503759398511</v>
      </c>
      <c r="X10" s="153">
        <f t="shared" si="12"/>
        <v>82.692307692307693</v>
      </c>
      <c r="Y10" s="143">
        <v>15.91</v>
      </c>
      <c r="Z10" s="144">
        <v>3.0900000000000003</v>
      </c>
      <c r="AA10" s="157">
        <v>5</v>
      </c>
      <c r="AB10" s="59">
        <v>6</v>
      </c>
      <c r="AC10" s="59">
        <v>5</v>
      </c>
      <c r="AD10" s="154">
        <f t="shared" si="13"/>
        <v>16</v>
      </c>
      <c r="AE10" s="130"/>
      <c r="AF10" s="145"/>
      <c r="AG10" s="146"/>
      <c r="AH10" s="145"/>
      <c r="AI10" s="145"/>
      <c r="AJ10" s="145"/>
      <c r="AK10" s="145"/>
      <c r="AL10" s="145"/>
    </row>
    <row r="11" spans="1:38" s="145" customFormat="1" ht="30" customHeight="1" x14ac:dyDescent="0.2">
      <c r="A11" s="148" t="s">
        <v>91</v>
      </c>
      <c r="B11" s="158" t="s">
        <v>97</v>
      </c>
      <c r="C11" s="158">
        <v>7</v>
      </c>
      <c r="D11" s="158" t="s">
        <v>92</v>
      </c>
      <c r="E11" s="135">
        <f t="shared" si="0"/>
        <v>79</v>
      </c>
      <c r="F11" s="136">
        <f t="shared" si="1"/>
        <v>316</v>
      </c>
      <c r="G11" s="137">
        <v>223</v>
      </c>
      <c r="H11" s="137">
        <v>2</v>
      </c>
      <c r="I11" s="137">
        <v>91</v>
      </c>
      <c r="J11" s="138">
        <v>21.16</v>
      </c>
      <c r="K11" s="138">
        <v>2.75</v>
      </c>
      <c r="L11" s="138">
        <v>5.56</v>
      </c>
      <c r="M11" s="139">
        <f t="shared" si="2"/>
        <v>1</v>
      </c>
      <c r="N11" s="139">
        <f t="shared" si="3"/>
        <v>1</v>
      </c>
      <c r="O11" s="139">
        <f t="shared" si="4"/>
        <v>1</v>
      </c>
      <c r="P11" s="140">
        <v>2.5</v>
      </c>
      <c r="Q11" s="141">
        <f t="shared" si="5"/>
        <v>18.66</v>
      </c>
      <c r="R11" s="141">
        <f t="shared" si="6"/>
        <v>0.25</v>
      </c>
      <c r="S11" s="141">
        <f t="shared" si="7"/>
        <v>3.0599999999999996</v>
      </c>
      <c r="T11" s="142">
        <f t="shared" si="8"/>
        <v>21.97</v>
      </c>
      <c r="U11" s="153">
        <f t="shared" si="9"/>
        <v>732.33333333333337</v>
      </c>
      <c r="V11" s="161">
        <f t="shared" si="10"/>
        <v>630.33333333333337</v>
      </c>
      <c r="W11" s="163">
        <f t="shared" si="11"/>
        <v>13.928083750568959</v>
      </c>
      <c r="X11" s="153">
        <f t="shared" si="12"/>
        <v>83.677130044843054</v>
      </c>
      <c r="Y11" s="143">
        <v>17.55</v>
      </c>
      <c r="Z11" s="144">
        <v>3.1800000000000006</v>
      </c>
      <c r="AA11" s="162">
        <v>3</v>
      </c>
      <c r="AB11" s="59">
        <v>8</v>
      </c>
      <c r="AC11" s="59">
        <v>8</v>
      </c>
      <c r="AD11" s="154">
        <f t="shared" si="13"/>
        <v>19</v>
      </c>
      <c r="AE11" s="130"/>
      <c r="AG11" s="146"/>
    </row>
    <row r="12" spans="1:38" s="145" customFormat="1" ht="30" customHeight="1" x14ac:dyDescent="0.2">
      <c r="A12" s="148" t="s">
        <v>94</v>
      </c>
      <c r="B12" s="158" t="s">
        <v>97</v>
      </c>
      <c r="C12" s="158">
        <v>3</v>
      </c>
      <c r="D12" s="158" t="s">
        <v>51</v>
      </c>
      <c r="E12" s="135">
        <f t="shared" si="0"/>
        <v>78.25</v>
      </c>
      <c r="F12" s="136">
        <f t="shared" si="1"/>
        <v>313</v>
      </c>
      <c r="G12" s="137">
        <v>182</v>
      </c>
      <c r="H12" s="137">
        <v>10</v>
      </c>
      <c r="I12" s="137">
        <v>121</v>
      </c>
      <c r="J12" s="138">
        <v>18.600000000000001</v>
      </c>
      <c r="K12" s="138">
        <v>4.28</v>
      </c>
      <c r="L12" s="138">
        <v>8.09</v>
      </c>
      <c r="M12" s="139">
        <f t="shared" si="2"/>
        <v>1</v>
      </c>
      <c r="N12" s="139">
        <f t="shared" si="3"/>
        <v>1</v>
      </c>
      <c r="O12" s="139">
        <f t="shared" si="4"/>
        <v>1</v>
      </c>
      <c r="P12" s="140">
        <v>2.5</v>
      </c>
      <c r="Q12" s="141">
        <f t="shared" si="5"/>
        <v>16.100000000000001</v>
      </c>
      <c r="R12" s="141">
        <f t="shared" si="6"/>
        <v>1.7800000000000002</v>
      </c>
      <c r="S12" s="141">
        <f t="shared" si="7"/>
        <v>5.59</v>
      </c>
      <c r="T12" s="142">
        <f t="shared" si="8"/>
        <v>23.470000000000002</v>
      </c>
      <c r="U12" s="153">
        <f t="shared" si="9"/>
        <v>782.33333333333348</v>
      </c>
      <c r="V12" s="154">
        <f t="shared" si="10"/>
        <v>596.00000000000011</v>
      </c>
      <c r="W12" s="155">
        <f t="shared" si="11"/>
        <v>23.817639539838083</v>
      </c>
      <c r="X12" s="153">
        <f t="shared" si="12"/>
        <v>88.461538461538467</v>
      </c>
      <c r="Y12" s="143">
        <v>18.75</v>
      </c>
      <c r="Z12" s="144">
        <v>3.6100000000000003</v>
      </c>
      <c r="AA12" s="157">
        <v>6</v>
      </c>
      <c r="AB12" s="59">
        <v>6</v>
      </c>
      <c r="AC12" s="59">
        <v>7</v>
      </c>
      <c r="AD12" s="154">
        <f t="shared" si="13"/>
        <v>19</v>
      </c>
      <c r="AE12" s="130"/>
      <c r="AG12" s="146"/>
    </row>
    <row r="13" spans="1:38" s="145" customFormat="1" ht="30" customHeight="1" x14ac:dyDescent="0.2">
      <c r="A13" s="148" t="s">
        <v>108</v>
      </c>
      <c r="B13" s="158" t="s">
        <v>97</v>
      </c>
      <c r="C13" s="158">
        <v>8</v>
      </c>
      <c r="D13" s="158" t="s">
        <v>92</v>
      </c>
      <c r="E13" s="135">
        <f t="shared" si="0"/>
        <v>58.25</v>
      </c>
      <c r="F13" s="136">
        <f t="shared" si="1"/>
        <v>233</v>
      </c>
      <c r="G13" s="137">
        <v>152</v>
      </c>
      <c r="H13" s="137"/>
      <c r="I13" s="137">
        <v>81</v>
      </c>
      <c r="J13" s="138">
        <v>13.77</v>
      </c>
      <c r="K13" s="138"/>
      <c r="L13" s="138">
        <v>6.33</v>
      </c>
      <c r="M13" s="139">
        <f t="shared" si="2"/>
        <v>1</v>
      </c>
      <c r="N13" s="139">
        <f t="shared" si="3"/>
        <v>0</v>
      </c>
      <c r="O13" s="139">
        <f t="shared" si="4"/>
        <v>1</v>
      </c>
      <c r="P13" s="140">
        <v>2.5</v>
      </c>
      <c r="Q13" s="141">
        <f t="shared" si="5"/>
        <v>11.27</v>
      </c>
      <c r="R13" s="141">
        <f t="shared" si="6"/>
        <v>0</v>
      </c>
      <c r="S13" s="141">
        <f t="shared" si="7"/>
        <v>3.83</v>
      </c>
      <c r="T13" s="142">
        <f t="shared" si="8"/>
        <v>15.1</v>
      </c>
      <c r="U13" s="153">
        <f t="shared" si="9"/>
        <v>503.33333333333331</v>
      </c>
      <c r="V13" s="154">
        <f t="shared" si="10"/>
        <v>375.66666666666669</v>
      </c>
      <c r="W13" s="155">
        <f t="shared" si="11"/>
        <v>25.364238410596016</v>
      </c>
      <c r="X13" s="153">
        <f t="shared" si="12"/>
        <v>74.14473684210526</v>
      </c>
      <c r="Y13" s="143">
        <v>14.85</v>
      </c>
      <c r="Z13" s="144">
        <v>3.2300000000000004</v>
      </c>
      <c r="AA13" s="157">
        <v>9</v>
      </c>
      <c r="AB13" s="59">
        <v>8</v>
      </c>
      <c r="AC13" s="59">
        <v>5</v>
      </c>
      <c r="AD13" s="154">
        <f t="shared" si="13"/>
        <v>22</v>
      </c>
      <c r="AE13" s="130"/>
      <c r="AG13" s="146"/>
    </row>
    <row r="14" spans="1:38" s="145" customFormat="1" ht="30" customHeight="1" x14ac:dyDescent="0.2">
      <c r="A14" s="148" t="s">
        <v>93</v>
      </c>
      <c r="B14" s="158" t="s">
        <v>19</v>
      </c>
      <c r="C14" s="158">
        <v>2</v>
      </c>
      <c r="D14" s="158" t="s">
        <v>111</v>
      </c>
      <c r="E14" s="135">
        <f t="shared" si="0"/>
        <v>56.5</v>
      </c>
      <c r="F14" s="136">
        <f t="shared" si="1"/>
        <v>226</v>
      </c>
      <c r="G14" s="137">
        <v>115</v>
      </c>
      <c r="H14" s="137">
        <v>7</v>
      </c>
      <c r="I14" s="137">
        <v>104</v>
      </c>
      <c r="J14" s="138">
        <v>12.18</v>
      </c>
      <c r="K14" s="138">
        <v>4.0999999999999996</v>
      </c>
      <c r="L14" s="138">
        <v>7.72</v>
      </c>
      <c r="M14" s="139">
        <f t="shared" si="2"/>
        <v>1</v>
      </c>
      <c r="N14" s="139">
        <f t="shared" si="3"/>
        <v>1</v>
      </c>
      <c r="O14" s="139">
        <f t="shared" si="4"/>
        <v>1</v>
      </c>
      <c r="P14" s="140">
        <v>2.5</v>
      </c>
      <c r="Q14" s="141">
        <f t="shared" si="5"/>
        <v>9.68</v>
      </c>
      <c r="R14" s="141">
        <f t="shared" si="6"/>
        <v>1.5999999999999996</v>
      </c>
      <c r="S14" s="141">
        <f t="shared" si="7"/>
        <v>5.22</v>
      </c>
      <c r="T14" s="142">
        <f t="shared" si="8"/>
        <v>16.5</v>
      </c>
      <c r="U14" s="153">
        <f t="shared" si="9"/>
        <v>550</v>
      </c>
      <c r="V14" s="154">
        <f t="shared" si="10"/>
        <v>376</v>
      </c>
      <c r="W14" s="155">
        <f t="shared" si="11"/>
        <v>31.63636363636364</v>
      </c>
      <c r="X14" s="153">
        <f t="shared" si="12"/>
        <v>84.173913043478251</v>
      </c>
      <c r="Y14" s="143">
        <v>17.8</v>
      </c>
      <c r="Z14" s="144">
        <v>3.31</v>
      </c>
      <c r="AA14" s="157">
        <v>9</v>
      </c>
      <c r="AB14" s="59">
        <v>5</v>
      </c>
      <c r="AC14" s="59">
        <v>10</v>
      </c>
      <c r="AD14" s="154">
        <f t="shared" si="13"/>
        <v>24</v>
      </c>
      <c r="AE14" s="130"/>
      <c r="AG14" s="146"/>
    </row>
    <row r="15" spans="1:38" s="147" customFormat="1" ht="30" customHeight="1" thickBot="1" x14ac:dyDescent="0.25">
      <c r="A15" s="148" t="s">
        <v>90</v>
      </c>
      <c r="B15" s="158" t="s">
        <v>19</v>
      </c>
      <c r="C15" s="158">
        <v>1</v>
      </c>
      <c r="D15" s="158" t="s">
        <v>111</v>
      </c>
      <c r="E15" s="135">
        <f t="shared" si="0"/>
        <v>65</v>
      </c>
      <c r="F15" s="136">
        <f t="shared" si="1"/>
        <v>260</v>
      </c>
      <c r="G15" s="137">
        <v>138</v>
      </c>
      <c r="H15" s="137">
        <v>7</v>
      </c>
      <c r="I15" s="137">
        <v>115</v>
      </c>
      <c r="J15" s="138">
        <v>14.9</v>
      </c>
      <c r="K15" s="138">
        <v>3.82</v>
      </c>
      <c r="L15" s="138">
        <v>8</v>
      </c>
      <c r="M15" s="139">
        <f t="shared" si="2"/>
        <v>1</v>
      </c>
      <c r="N15" s="139">
        <f t="shared" si="3"/>
        <v>1</v>
      </c>
      <c r="O15" s="139">
        <f t="shared" si="4"/>
        <v>1</v>
      </c>
      <c r="P15" s="140">
        <v>2.5</v>
      </c>
      <c r="Q15" s="141">
        <f t="shared" si="5"/>
        <v>12.4</v>
      </c>
      <c r="R15" s="141">
        <f t="shared" si="6"/>
        <v>1.3199999999999998</v>
      </c>
      <c r="S15" s="141">
        <f t="shared" si="7"/>
        <v>5.5</v>
      </c>
      <c r="T15" s="142">
        <f t="shared" si="8"/>
        <v>19.22</v>
      </c>
      <c r="U15" s="153">
        <f t="shared" si="9"/>
        <v>640.66666666666663</v>
      </c>
      <c r="V15" s="154">
        <f t="shared" si="10"/>
        <v>457.33333333333331</v>
      </c>
      <c r="W15" s="155">
        <f t="shared" si="11"/>
        <v>28.616024973985432</v>
      </c>
      <c r="X15" s="153">
        <f t="shared" si="12"/>
        <v>89.85507246376811</v>
      </c>
      <c r="Y15" s="136">
        <v>16.899999999999999</v>
      </c>
      <c r="Z15" s="144">
        <v>3.38</v>
      </c>
      <c r="AA15" s="157">
        <v>7</v>
      </c>
      <c r="AB15" s="59">
        <v>10</v>
      </c>
      <c r="AC15" s="59">
        <v>8</v>
      </c>
      <c r="AD15" s="154">
        <f t="shared" si="13"/>
        <v>25</v>
      </c>
      <c r="AE15" s="131"/>
      <c r="AF15" s="145"/>
      <c r="AG15" s="145"/>
      <c r="AH15" s="145"/>
      <c r="AI15" s="145"/>
      <c r="AJ15" s="145"/>
      <c r="AK15" s="145"/>
      <c r="AL15" s="145"/>
    </row>
    <row r="16" spans="1:38" s="31" customFormat="1" ht="24" customHeight="1" thickBot="1" x14ac:dyDescent="0.25">
      <c r="A16" s="63" t="s">
        <v>11</v>
      </c>
      <c r="B16" s="64"/>
      <c r="C16" s="65"/>
      <c r="D16" s="66"/>
      <c r="E16" s="67">
        <f>AVERAGE(E6:E15)</f>
        <v>70.95</v>
      </c>
      <c r="F16" s="67">
        <f>AVERAGE(F6:F15)</f>
        <v>283.8</v>
      </c>
      <c r="G16" s="66"/>
      <c r="H16" s="66"/>
      <c r="I16" s="6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156">
        <f t="shared" ref="U16:Z16" si="14">AVERAGE(U6:U15)</f>
        <v>691.66666666666674</v>
      </c>
      <c r="V16" s="156">
        <f t="shared" si="14"/>
        <v>540.76666666666665</v>
      </c>
      <c r="W16" s="156">
        <f t="shared" si="14"/>
        <v>22.42807877613701</v>
      </c>
      <c r="X16" s="156">
        <f t="shared" si="14"/>
        <v>87.320507614849674</v>
      </c>
      <c r="Y16" s="67">
        <f t="shared" si="14"/>
        <v>17.126000000000001</v>
      </c>
      <c r="Z16" s="151">
        <f t="shared" si="14"/>
        <v>3.3280000000000003</v>
      </c>
      <c r="AA16" s="69"/>
      <c r="AB16" s="69"/>
      <c r="AC16" s="69"/>
      <c r="AD16" s="69"/>
      <c r="AE16" s="70"/>
      <c r="AG16" s="126"/>
    </row>
    <row r="17" spans="1:34" s="31" customFormat="1" ht="6.75" customHeight="1" x14ac:dyDescent="0.2">
      <c r="A17" s="32"/>
      <c r="B17" s="33"/>
      <c r="C17" s="34"/>
      <c r="E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5"/>
      <c r="V17" s="35"/>
      <c r="W17" s="35"/>
      <c r="X17" s="35"/>
      <c r="Y17" s="35"/>
      <c r="Z17" s="37"/>
      <c r="AA17" s="35"/>
      <c r="AB17" s="35"/>
      <c r="AC17" s="35"/>
      <c r="AD17" s="35"/>
      <c r="AE17" s="35"/>
      <c r="AG17" s="126"/>
    </row>
    <row r="18" spans="1:34" s="38" customFormat="1" ht="14.25" x14ac:dyDescent="0.2">
      <c r="A18" s="125" t="s">
        <v>86</v>
      </c>
      <c r="D18" s="39"/>
      <c r="E18" s="39"/>
      <c r="Y18" s="40"/>
      <c r="AG18" s="126"/>
      <c r="AH18" s="31"/>
    </row>
    <row r="19" spans="1:34" s="38" customFormat="1" ht="14.25" x14ac:dyDescent="0.2">
      <c r="D19" s="39"/>
      <c r="E19" s="39"/>
      <c r="Y19" s="40"/>
      <c r="AG19" s="126"/>
      <c r="AH19" s="31"/>
    </row>
    <row r="20" spans="1:34" s="38" customFormat="1" outlineLevel="1" x14ac:dyDescent="0.2">
      <c r="C20" s="41">
        <v>75</v>
      </c>
      <c r="D20" s="39" t="s">
        <v>8</v>
      </c>
      <c r="E20" s="39"/>
      <c r="Y20" s="40"/>
      <c r="AG20" s="127"/>
      <c r="AH20" s="127"/>
    </row>
    <row r="21" spans="1:34" s="38" customFormat="1" outlineLevel="1" x14ac:dyDescent="0.2">
      <c r="C21" s="41">
        <v>4</v>
      </c>
      <c r="D21" s="39" t="s">
        <v>9</v>
      </c>
      <c r="E21" s="39"/>
      <c r="Y21" s="40"/>
      <c r="AG21" s="127"/>
      <c r="AH21" s="127"/>
    </row>
    <row r="22" spans="1:34" s="38" customFormat="1" outlineLevel="1" x14ac:dyDescent="0.2">
      <c r="C22" s="41"/>
      <c r="D22" s="39"/>
      <c r="E22" s="39"/>
      <c r="Y22" s="40"/>
      <c r="AG22" s="127"/>
      <c r="AH22" s="127"/>
    </row>
    <row r="23" spans="1:34" s="38" customFormat="1" ht="14.25" outlineLevel="1" x14ac:dyDescent="0.2">
      <c r="A23" s="38" t="s">
        <v>7</v>
      </c>
      <c r="C23" s="41">
        <f>(C20*C21)/100</f>
        <v>3</v>
      </c>
      <c r="D23" s="39" t="s">
        <v>12</v>
      </c>
      <c r="E23" s="39"/>
      <c r="Y23" s="40"/>
      <c r="AG23" s="127"/>
      <c r="AH23" s="127"/>
    </row>
    <row r="24" spans="1:34" s="38" customFormat="1" x14ac:dyDescent="0.2">
      <c r="D24" s="39"/>
      <c r="E24" s="39"/>
      <c r="Y24" s="40"/>
      <c r="AG24" s="127"/>
      <c r="AH24" s="127"/>
    </row>
    <row r="25" spans="1:34" s="38" customFormat="1" x14ac:dyDescent="0.2">
      <c r="D25" s="39"/>
      <c r="E25" s="39"/>
      <c r="Y25" s="40"/>
      <c r="AG25" s="127"/>
      <c r="AH25" s="127"/>
    </row>
    <row r="26" spans="1:34" s="38" customFormat="1" x14ac:dyDescent="0.2">
      <c r="D26" s="39"/>
      <c r="E26" s="39"/>
      <c r="Y26" s="40"/>
      <c r="AG26" s="127"/>
      <c r="AH26" s="127"/>
    </row>
    <row r="27" spans="1:34" s="38" customFormat="1" x14ac:dyDescent="0.2">
      <c r="D27" s="39"/>
      <c r="E27" s="39"/>
      <c r="Y27" s="40"/>
      <c r="AG27" s="127"/>
      <c r="AH27" s="127"/>
    </row>
    <row r="28" spans="1:34" s="38" customFormat="1" x14ac:dyDescent="0.2">
      <c r="D28" s="39"/>
      <c r="E28" s="39"/>
      <c r="Y28" s="40"/>
      <c r="AG28" s="127"/>
      <c r="AH28" s="127"/>
    </row>
    <row r="29" spans="1:34" s="38" customFormat="1" x14ac:dyDescent="0.2">
      <c r="D29" s="39"/>
      <c r="E29" s="39"/>
      <c r="Y29" s="40"/>
      <c r="AG29" s="127"/>
      <c r="AH29" s="127"/>
    </row>
    <row r="30" spans="1:34" s="38" customFormat="1" x14ac:dyDescent="0.2">
      <c r="D30" s="39"/>
      <c r="E30" s="39"/>
      <c r="Y30" s="40"/>
      <c r="AG30" s="127"/>
      <c r="AH30" s="127"/>
    </row>
    <row r="31" spans="1:34" s="38" customFormat="1" x14ac:dyDescent="0.2">
      <c r="D31" s="39"/>
      <c r="E31" s="39"/>
      <c r="Y31" s="40"/>
    </row>
    <row r="32" spans="1:34" s="38" customFormat="1" x14ac:dyDescent="0.2">
      <c r="D32" s="39"/>
      <c r="E32" s="39"/>
      <c r="Y32" s="40"/>
    </row>
    <row r="33" spans="4:25" s="38" customFormat="1" x14ac:dyDescent="0.2">
      <c r="D33" s="39"/>
      <c r="E33" s="39"/>
      <c r="Y33" s="40"/>
    </row>
    <row r="34" spans="4:25" s="38" customFormat="1" x14ac:dyDescent="0.2">
      <c r="D34" s="39"/>
      <c r="E34" s="39"/>
      <c r="Y34" s="40"/>
    </row>
    <row r="35" spans="4:25" s="38" customFormat="1" x14ac:dyDescent="0.2">
      <c r="D35" s="39"/>
      <c r="E35" s="39"/>
      <c r="Y35" s="40"/>
    </row>
    <row r="36" spans="4:25" s="38" customFormat="1" x14ac:dyDescent="0.2">
      <c r="D36" s="39"/>
      <c r="E36" s="39"/>
      <c r="Y36" s="40"/>
    </row>
    <row r="37" spans="4:25" s="38" customFormat="1" x14ac:dyDescent="0.2">
      <c r="D37" s="39"/>
      <c r="E37" s="39"/>
      <c r="Y37" s="40"/>
    </row>
    <row r="38" spans="4:25" s="38" customFormat="1" x14ac:dyDescent="0.2">
      <c r="D38" s="39"/>
      <c r="E38" s="39"/>
      <c r="Y38" s="40"/>
    </row>
    <row r="39" spans="4:25" s="38" customFormat="1" x14ac:dyDescent="0.2">
      <c r="D39" s="39"/>
      <c r="E39" s="39"/>
      <c r="Y39" s="40"/>
    </row>
    <row r="40" spans="4:25" s="38" customFormat="1" x14ac:dyDescent="0.2">
      <c r="D40" s="39"/>
      <c r="E40" s="39"/>
      <c r="Y40" s="40"/>
    </row>
    <row r="41" spans="4:25" s="38" customFormat="1" x14ac:dyDescent="0.2">
      <c r="D41" s="39"/>
      <c r="E41" s="39"/>
      <c r="Y41" s="40"/>
    </row>
    <row r="42" spans="4:25" s="38" customFormat="1" x14ac:dyDescent="0.2">
      <c r="D42" s="39"/>
      <c r="E42" s="39"/>
      <c r="Y42" s="40"/>
    </row>
    <row r="43" spans="4:25" s="38" customFormat="1" x14ac:dyDescent="0.2">
      <c r="D43" s="39"/>
      <c r="E43" s="39"/>
      <c r="Y43" s="40"/>
    </row>
    <row r="44" spans="4:25" s="38" customFormat="1" x14ac:dyDescent="0.2">
      <c r="D44" s="39"/>
      <c r="E44" s="39"/>
      <c r="Y44" s="40"/>
    </row>
    <row r="45" spans="4:25" s="38" customFormat="1" x14ac:dyDescent="0.2">
      <c r="D45" s="39"/>
      <c r="E45" s="39"/>
      <c r="Y45" s="40"/>
    </row>
    <row r="46" spans="4:25" s="38" customFormat="1" x14ac:dyDescent="0.2">
      <c r="D46" s="39"/>
      <c r="E46" s="39"/>
      <c r="Y46" s="40"/>
    </row>
    <row r="47" spans="4:25" s="38" customFormat="1" x14ac:dyDescent="0.2">
      <c r="D47" s="39"/>
      <c r="E47" s="39"/>
      <c r="Y47" s="40"/>
    </row>
  </sheetData>
  <sortState ref="A6:AL15">
    <sortCondition ref="AD6:AD15"/>
  </sortState>
  <mergeCells count="3">
    <mergeCell ref="AA4:AE4"/>
    <mergeCell ref="AD2:AE2"/>
    <mergeCell ref="AC1:AD1"/>
  </mergeCells>
  <phoneticPr fontId="0" type="noConversion"/>
  <pageMargins left="0.55118110236220474" right="0.19685039370078741" top="0.11811023622047245" bottom="0.11811023622047245" header="0.15748031496062992" footer="0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F49"/>
  <sheetViews>
    <sheetView zoomScale="86" zoomScaleNormal="86" workbookViewId="0">
      <pane xSplit="3" ySplit="6" topLeftCell="D7" activePane="bottomRight" state="frozen"/>
      <selection pane="topRight" activeCell="F1" sqref="F1"/>
      <selection pane="bottomLeft" activeCell="A7" sqref="A7"/>
      <selection pane="bottomRight" activeCell="AG12" sqref="AG12"/>
    </sheetView>
  </sheetViews>
  <sheetFormatPr baseColWidth="10" defaultRowHeight="12.75" outlineLevelCol="1" x14ac:dyDescent="0.2"/>
  <cols>
    <col min="1" max="1" width="17.140625" style="22" customWidth="1"/>
    <col min="2" max="2" width="10" style="22" customWidth="1"/>
    <col min="3" max="3" width="7.42578125" style="14" hidden="1" customWidth="1" outlineLevel="1"/>
    <col min="4" max="4" width="7.5703125" bestFit="1" customWidth="1" collapsed="1"/>
    <col min="5" max="5" width="8.7109375" customWidth="1"/>
    <col min="6" max="6" width="8.7109375" bestFit="1" customWidth="1"/>
    <col min="7" max="7" width="8" customWidth="1"/>
    <col min="8" max="8" width="9.140625" customWidth="1"/>
    <col min="9" max="10" width="7.140625" customWidth="1"/>
    <col min="11" max="11" width="8.7109375" customWidth="1"/>
    <col min="12" max="12" width="8.28515625" customWidth="1"/>
    <col min="13" max="13" width="7.42578125" customWidth="1"/>
    <col min="14" max="15" width="8.140625" customWidth="1"/>
    <col min="16" max="16" width="8.85546875" bestFit="1" customWidth="1"/>
    <col min="17" max="17" width="8.140625" customWidth="1"/>
    <col min="18" max="18" width="8.42578125" customWidth="1"/>
    <col min="19" max="19" width="9.7109375" bestFit="1" customWidth="1"/>
    <col min="20" max="20" width="7.5703125" customWidth="1"/>
    <col min="21" max="21" width="7.140625" customWidth="1"/>
    <col min="22" max="22" width="7.85546875" customWidth="1"/>
    <col min="23" max="23" width="7" customWidth="1"/>
    <col min="24" max="24" width="7.140625" customWidth="1"/>
    <col min="25" max="25" width="8.28515625" customWidth="1"/>
    <col min="26" max="27" width="7.140625" customWidth="1"/>
    <col min="28" max="28" width="8.28515625" customWidth="1"/>
    <col min="29" max="29" width="7.5703125" customWidth="1"/>
    <col min="30" max="30" width="11.5703125" hidden="1" customWidth="1" outlineLevel="1"/>
    <col min="31" max="31" width="11.42578125" hidden="1" customWidth="1" outlineLevel="1"/>
    <col min="32" max="32" width="11.42578125" collapsed="1"/>
  </cols>
  <sheetData>
    <row r="1" spans="1:31" s="79" customFormat="1" ht="18" x14ac:dyDescent="0.25">
      <c r="A1" s="72" t="s">
        <v>102</v>
      </c>
      <c r="B1" s="72"/>
      <c r="C1" s="78"/>
      <c r="K1" s="72"/>
      <c r="AA1" s="171" t="s">
        <v>112</v>
      </c>
      <c r="AB1" s="171"/>
      <c r="AC1" s="171"/>
    </row>
    <row r="2" spans="1:31" s="1" customFormat="1" ht="24" customHeight="1" x14ac:dyDescent="0.25">
      <c r="A2" s="23"/>
      <c r="B2" s="23"/>
      <c r="C2" s="10"/>
      <c r="K2" s="23"/>
      <c r="AA2" s="46"/>
    </row>
    <row r="3" spans="1:31" s="5" customFormat="1" ht="8.25" customHeight="1" x14ac:dyDescent="0.25">
      <c r="A3" s="100"/>
      <c r="B3" s="100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s="3" customFormat="1" ht="83.25" customHeight="1" x14ac:dyDescent="0.2">
      <c r="A4" s="103" t="s">
        <v>0</v>
      </c>
      <c r="B4" s="103" t="s">
        <v>5</v>
      </c>
      <c r="C4" s="104" t="s">
        <v>1</v>
      </c>
      <c r="D4" s="105" t="s">
        <v>27</v>
      </c>
      <c r="E4" s="105" t="s">
        <v>99</v>
      </c>
      <c r="F4" s="105" t="s">
        <v>28</v>
      </c>
      <c r="G4" s="105" t="s">
        <v>29</v>
      </c>
      <c r="H4" s="105" t="s">
        <v>101</v>
      </c>
      <c r="I4" s="105" t="s">
        <v>30</v>
      </c>
      <c r="J4" s="105" t="s">
        <v>31</v>
      </c>
      <c r="K4" s="105" t="s">
        <v>32</v>
      </c>
      <c r="L4" s="105" t="s">
        <v>33</v>
      </c>
      <c r="M4" s="105" t="s">
        <v>34</v>
      </c>
      <c r="N4" s="105" t="s">
        <v>35</v>
      </c>
      <c r="O4" s="105" t="s">
        <v>36</v>
      </c>
      <c r="P4" s="105" t="s">
        <v>37</v>
      </c>
      <c r="Q4" s="105" t="s">
        <v>38</v>
      </c>
      <c r="R4" s="105" t="s">
        <v>39</v>
      </c>
      <c r="S4" s="105" t="s">
        <v>44</v>
      </c>
      <c r="T4" s="105" t="s">
        <v>45</v>
      </c>
      <c r="U4" s="105" t="s">
        <v>87</v>
      </c>
      <c r="V4" s="105" t="s">
        <v>117</v>
      </c>
      <c r="W4" s="105" t="s">
        <v>18</v>
      </c>
      <c r="X4" s="105" t="s">
        <v>40</v>
      </c>
      <c r="Y4" s="105" t="s">
        <v>120</v>
      </c>
      <c r="Z4" s="105" t="s">
        <v>4</v>
      </c>
      <c r="AA4" s="105" t="s">
        <v>41</v>
      </c>
      <c r="AB4" s="105" t="s">
        <v>42</v>
      </c>
      <c r="AC4" s="106" t="s">
        <v>43</v>
      </c>
      <c r="AD4" s="128" t="s">
        <v>89</v>
      </c>
      <c r="AE4" s="129" t="s">
        <v>88</v>
      </c>
    </row>
    <row r="5" spans="1:31" s="4" customFormat="1" ht="74.25" customHeight="1" x14ac:dyDescent="0.2">
      <c r="A5" s="107"/>
      <c r="B5" s="107"/>
      <c r="C5" s="108"/>
      <c r="D5" s="109" t="s">
        <v>121</v>
      </c>
      <c r="E5" s="109" t="s">
        <v>98</v>
      </c>
      <c r="F5" s="109" t="s">
        <v>122</v>
      </c>
      <c r="G5" s="109" t="s">
        <v>123</v>
      </c>
      <c r="H5" s="109" t="s">
        <v>124</v>
      </c>
      <c r="I5" s="109" t="s">
        <v>125</v>
      </c>
      <c r="J5" s="109" t="s">
        <v>126</v>
      </c>
      <c r="K5" s="109" t="s">
        <v>127</v>
      </c>
      <c r="L5" s="109" t="s">
        <v>128</v>
      </c>
      <c r="M5" s="109" t="s">
        <v>129</v>
      </c>
      <c r="N5" s="109" t="s">
        <v>130</v>
      </c>
      <c r="O5" s="109" t="s">
        <v>131</v>
      </c>
      <c r="P5" s="109" t="s">
        <v>132</v>
      </c>
      <c r="Q5" s="109" t="s">
        <v>133</v>
      </c>
      <c r="R5" s="109" t="s">
        <v>134</v>
      </c>
      <c r="S5" s="109" t="s">
        <v>135</v>
      </c>
      <c r="T5" s="109" t="s">
        <v>135</v>
      </c>
      <c r="U5" s="109" t="s">
        <v>136</v>
      </c>
      <c r="V5" s="109" t="s">
        <v>137</v>
      </c>
      <c r="W5" s="109" t="s">
        <v>138</v>
      </c>
      <c r="X5" s="109" t="s">
        <v>139</v>
      </c>
      <c r="Y5" s="109" t="s">
        <v>139</v>
      </c>
      <c r="Z5" s="109" t="s">
        <v>140</v>
      </c>
      <c r="AA5" s="109" t="s">
        <v>141</v>
      </c>
      <c r="AB5" s="109"/>
      <c r="AC5" s="109"/>
      <c r="AD5" s="109"/>
      <c r="AE5" s="109"/>
    </row>
    <row r="6" spans="1:31" s="4" customFormat="1" ht="8.25" hidden="1" customHeight="1" x14ac:dyDescent="0.2">
      <c r="A6" s="19"/>
      <c r="B6" s="54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9"/>
      <c r="AE6" s="49"/>
    </row>
    <row r="7" spans="1:31" s="2" customFormat="1" ht="32.1" customHeight="1" x14ac:dyDescent="0.2">
      <c r="A7" s="148" t="s">
        <v>96</v>
      </c>
      <c r="B7" s="158" t="s">
        <v>106</v>
      </c>
      <c r="C7" s="158">
        <v>5</v>
      </c>
      <c r="D7" s="74">
        <v>9</v>
      </c>
      <c r="E7" s="74">
        <v>9</v>
      </c>
      <c r="F7" s="74">
        <v>8</v>
      </c>
      <c r="G7" s="74">
        <v>9</v>
      </c>
      <c r="H7" s="59">
        <v>7</v>
      </c>
      <c r="I7" s="74">
        <v>8</v>
      </c>
      <c r="J7" s="74">
        <v>9</v>
      </c>
      <c r="K7" s="74">
        <v>8.5</v>
      </c>
      <c r="L7" s="74">
        <v>9</v>
      </c>
      <c r="M7" s="74">
        <v>9</v>
      </c>
      <c r="N7" s="74">
        <v>8</v>
      </c>
      <c r="O7" s="74">
        <v>8</v>
      </c>
      <c r="P7" s="74">
        <v>9</v>
      </c>
      <c r="Q7" s="74">
        <v>9</v>
      </c>
      <c r="R7" s="59">
        <v>5</v>
      </c>
      <c r="S7" s="74">
        <v>9</v>
      </c>
      <c r="T7" s="59">
        <v>7</v>
      </c>
      <c r="U7" s="74">
        <v>9</v>
      </c>
      <c r="V7" s="74">
        <v>8</v>
      </c>
      <c r="W7" s="74">
        <v>8</v>
      </c>
      <c r="X7" s="134">
        <v>9</v>
      </c>
      <c r="Y7" s="74">
        <v>8</v>
      </c>
      <c r="Z7" s="74">
        <v>8</v>
      </c>
      <c r="AA7" s="164">
        <v>9</v>
      </c>
      <c r="AB7" s="47">
        <f t="shared" ref="AB7:AB16" si="0">SUM(D7:AA7)</f>
        <v>199.5</v>
      </c>
      <c r="AC7" s="74">
        <v>1</v>
      </c>
      <c r="AD7" s="47">
        <f t="shared" ref="AD7:AD16" si="1">I7+J7+K7+L7+M7+N7+O7+P7+Q7+S7+T7+X7+Y7+Z7</f>
        <v>118.5</v>
      </c>
      <c r="AE7" s="73"/>
    </row>
    <row r="8" spans="1:31" s="2" customFormat="1" ht="32.1" customHeight="1" x14ac:dyDescent="0.2">
      <c r="A8" s="148" t="s">
        <v>110</v>
      </c>
      <c r="B8" s="158" t="s">
        <v>109</v>
      </c>
      <c r="C8" s="158">
        <v>10</v>
      </c>
      <c r="D8" s="74">
        <v>9</v>
      </c>
      <c r="E8" s="59">
        <v>7</v>
      </c>
      <c r="F8" s="74">
        <v>9</v>
      </c>
      <c r="G8" s="59">
        <v>7</v>
      </c>
      <c r="H8" s="74">
        <v>8</v>
      </c>
      <c r="I8" s="74">
        <v>8</v>
      </c>
      <c r="J8" s="74">
        <v>8</v>
      </c>
      <c r="K8" s="74">
        <v>8</v>
      </c>
      <c r="L8" s="74">
        <v>8</v>
      </c>
      <c r="M8" s="74">
        <v>8</v>
      </c>
      <c r="N8" s="74">
        <v>8</v>
      </c>
      <c r="O8" s="59">
        <v>7</v>
      </c>
      <c r="P8" s="59">
        <v>7</v>
      </c>
      <c r="Q8" s="74">
        <v>8</v>
      </c>
      <c r="R8" s="74">
        <v>9</v>
      </c>
      <c r="S8" s="74">
        <v>8</v>
      </c>
      <c r="T8" s="59">
        <v>7</v>
      </c>
      <c r="U8" s="74">
        <v>9</v>
      </c>
      <c r="V8" s="74">
        <v>8</v>
      </c>
      <c r="W8" s="59">
        <v>6</v>
      </c>
      <c r="X8" s="134">
        <v>9</v>
      </c>
      <c r="Y8" s="74">
        <v>9</v>
      </c>
      <c r="Z8" s="74">
        <v>8</v>
      </c>
      <c r="AA8" s="164">
        <v>8</v>
      </c>
      <c r="AB8" s="47">
        <f t="shared" si="0"/>
        <v>191</v>
      </c>
      <c r="AC8" s="74">
        <v>2</v>
      </c>
      <c r="AD8" s="47">
        <f t="shared" si="1"/>
        <v>111</v>
      </c>
      <c r="AE8" s="73"/>
    </row>
    <row r="9" spans="1:31" s="2" customFormat="1" ht="32.1" customHeight="1" x14ac:dyDescent="0.2">
      <c r="A9" s="148" t="s">
        <v>107</v>
      </c>
      <c r="B9" s="158" t="s">
        <v>106</v>
      </c>
      <c r="C9" s="158">
        <v>4</v>
      </c>
      <c r="D9" s="74">
        <v>8</v>
      </c>
      <c r="E9" s="74">
        <v>8</v>
      </c>
      <c r="F9" s="74">
        <v>9</v>
      </c>
      <c r="G9" s="59">
        <v>7</v>
      </c>
      <c r="H9" s="59">
        <v>7</v>
      </c>
      <c r="I9" s="74">
        <v>8</v>
      </c>
      <c r="J9" s="74">
        <v>8</v>
      </c>
      <c r="K9" s="74">
        <v>7.5</v>
      </c>
      <c r="L9" s="74">
        <v>8</v>
      </c>
      <c r="M9" s="74">
        <v>8</v>
      </c>
      <c r="N9" s="74">
        <v>8</v>
      </c>
      <c r="O9" s="74">
        <v>9</v>
      </c>
      <c r="P9" s="74">
        <v>9</v>
      </c>
      <c r="Q9" s="59">
        <v>7</v>
      </c>
      <c r="R9" s="74">
        <v>8</v>
      </c>
      <c r="S9" s="74">
        <v>8</v>
      </c>
      <c r="T9" s="59">
        <v>7</v>
      </c>
      <c r="U9" s="74">
        <v>9</v>
      </c>
      <c r="V9" s="59">
        <v>7</v>
      </c>
      <c r="W9" s="59">
        <v>6</v>
      </c>
      <c r="X9" s="134">
        <v>9</v>
      </c>
      <c r="Y9" s="74">
        <v>8</v>
      </c>
      <c r="Z9" s="74">
        <v>8</v>
      </c>
      <c r="AA9" s="164">
        <v>8</v>
      </c>
      <c r="AB9" s="47">
        <f t="shared" si="0"/>
        <v>189.5</v>
      </c>
      <c r="AC9" s="74">
        <v>3</v>
      </c>
      <c r="AD9" s="47">
        <f t="shared" si="1"/>
        <v>112.5</v>
      </c>
      <c r="AE9" s="73"/>
    </row>
    <row r="10" spans="1:31" s="2" customFormat="1" ht="32.1" customHeight="1" x14ac:dyDescent="0.2">
      <c r="A10" s="148" t="s">
        <v>83</v>
      </c>
      <c r="B10" s="158" t="s">
        <v>106</v>
      </c>
      <c r="C10" s="158">
        <v>6</v>
      </c>
      <c r="D10" s="74">
        <v>8</v>
      </c>
      <c r="E10" s="74">
        <v>8</v>
      </c>
      <c r="F10" s="74">
        <v>8</v>
      </c>
      <c r="G10" s="74">
        <v>8</v>
      </c>
      <c r="H10" s="59">
        <v>7</v>
      </c>
      <c r="I10" s="74">
        <v>8</v>
      </c>
      <c r="J10" s="74">
        <v>9</v>
      </c>
      <c r="K10" s="59">
        <v>7</v>
      </c>
      <c r="L10" s="74">
        <v>9</v>
      </c>
      <c r="M10" s="74">
        <v>8</v>
      </c>
      <c r="N10" s="74">
        <v>8</v>
      </c>
      <c r="O10" s="74">
        <v>8</v>
      </c>
      <c r="P10" s="74">
        <v>9</v>
      </c>
      <c r="Q10" s="74">
        <v>8</v>
      </c>
      <c r="R10" s="59">
        <v>7</v>
      </c>
      <c r="S10" s="74">
        <v>8</v>
      </c>
      <c r="T10" s="59">
        <v>7</v>
      </c>
      <c r="U10" s="59">
        <v>8</v>
      </c>
      <c r="V10" s="59">
        <v>6</v>
      </c>
      <c r="W10" s="59">
        <v>7</v>
      </c>
      <c r="X10" s="134">
        <v>9</v>
      </c>
      <c r="Y10" s="74">
        <v>8</v>
      </c>
      <c r="Z10" s="74">
        <v>8</v>
      </c>
      <c r="AA10" s="164">
        <v>8</v>
      </c>
      <c r="AB10" s="47">
        <f t="shared" si="0"/>
        <v>189</v>
      </c>
      <c r="AC10" s="74">
        <v>4</v>
      </c>
      <c r="AD10" s="47">
        <f t="shared" si="1"/>
        <v>114</v>
      </c>
      <c r="AE10" s="73"/>
    </row>
    <row r="11" spans="1:31" s="2" customFormat="1" ht="32.1" customHeight="1" x14ac:dyDescent="0.2">
      <c r="A11" s="148" t="s">
        <v>93</v>
      </c>
      <c r="B11" s="158" t="s">
        <v>19</v>
      </c>
      <c r="C11" s="158">
        <v>2</v>
      </c>
      <c r="D11" s="74">
        <v>8</v>
      </c>
      <c r="E11" s="74">
        <v>8</v>
      </c>
      <c r="F11" s="74">
        <v>8</v>
      </c>
      <c r="G11" s="59">
        <v>6</v>
      </c>
      <c r="H11" s="74">
        <v>8</v>
      </c>
      <c r="I11" s="74">
        <v>8</v>
      </c>
      <c r="J11" s="59">
        <v>6</v>
      </c>
      <c r="K11" s="59">
        <v>5.5</v>
      </c>
      <c r="L11" s="59">
        <v>6</v>
      </c>
      <c r="M11" s="74">
        <v>8</v>
      </c>
      <c r="N11" s="74">
        <v>8</v>
      </c>
      <c r="O11" s="74">
        <v>8</v>
      </c>
      <c r="P11" s="74">
        <v>8</v>
      </c>
      <c r="Q11" s="74">
        <v>8</v>
      </c>
      <c r="R11" s="59">
        <v>7</v>
      </c>
      <c r="S11" s="74">
        <v>9</v>
      </c>
      <c r="T11" s="74">
        <v>9</v>
      </c>
      <c r="U11" s="74">
        <v>9</v>
      </c>
      <c r="V11" s="74">
        <v>8</v>
      </c>
      <c r="W11" s="74">
        <v>8</v>
      </c>
      <c r="X11" s="134">
        <v>9</v>
      </c>
      <c r="Y11" s="74">
        <v>9</v>
      </c>
      <c r="Z11" s="74">
        <v>8</v>
      </c>
      <c r="AA11" s="164">
        <v>8</v>
      </c>
      <c r="AB11" s="47">
        <f t="shared" si="0"/>
        <v>187.5</v>
      </c>
      <c r="AC11" s="59">
        <v>5</v>
      </c>
      <c r="AD11" s="47">
        <f t="shared" si="1"/>
        <v>109.5</v>
      </c>
      <c r="AE11" s="73"/>
    </row>
    <row r="12" spans="1:31" s="2" customFormat="1" ht="32.1" customHeight="1" x14ac:dyDescent="0.2">
      <c r="A12" s="148" t="s">
        <v>94</v>
      </c>
      <c r="B12" s="158" t="s">
        <v>97</v>
      </c>
      <c r="C12" s="158">
        <v>3</v>
      </c>
      <c r="D12" s="74">
        <v>9</v>
      </c>
      <c r="E12" s="74">
        <v>8</v>
      </c>
      <c r="F12" s="59">
        <v>7</v>
      </c>
      <c r="G12" s="74">
        <v>8</v>
      </c>
      <c r="H12" s="59">
        <v>6</v>
      </c>
      <c r="I12" s="74">
        <v>9</v>
      </c>
      <c r="J12" s="74">
        <v>9</v>
      </c>
      <c r="K12" s="74">
        <v>8</v>
      </c>
      <c r="L12" s="74">
        <v>8</v>
      </c>
      <c r="M12" s="59">
        <v>6</v>
      </c>
      <c r="N12" s="74">
        <v>8</v>
      </c>
      <c r="O12" s="74">
        <v>8</v>
      </c>
      <c r="P12" s="59">
        <v>6</v>
      </c>
      <c r="Q12" s="74">
        <v>8</v>
      </c>
      <c r="R12" s="59">
        <v>5</v>
      </c>
      <c r="S12" s="74">
        <v>8</v>
      </c>
      <c r="T12" s="74">
        <v>8</v>
      </c>
      <c r="U12" s="74">
        <v>9</v>
      </c>
      <c r="V12" s="59">
        <v>7</v>
      </c>
      <c r="W12" s="59">
        <v>7</v>
      </c>
      <c r="X12" s="134">
        <v>9</v>
      </c>
      <c r="Y12" s="74">
        <v>9</v>
      </c>
      <c r="Z12" s="74">
        <v>8</v>
      </c>
      <c r="AA12" s="8">
        <v>7</v>
      </c>
      <c r="AB12" s="47">
        <f t="shared" si="0"/>
        <v>185</v>
      </c>
      <c r="AC12" s="59">
        <v>6</v>
      </c>
      <c r="AD12" s="47">
        <f t="shared" si="1"/>
        <v>112</v>
      </c>
      <c r="AE12" s="73"/>
    </row>
    <row r="13" spans="1:31" s="2" customFormat="1" ht="32.1" customHeight="1" x14ac:dyDescent="0.2">
      <c r="A13" s="148" t="s">
        <v>95</v>
      </c>
      <c r="B13" s="158" t="s">
        <v>97</v>
      </c>
      <c r="C13" s="158">
        <v>9</v>
      </c>
      <c r="D13" s="74">
        <v>9</v>
      </c>
      <c r="E13" s="59">
        <v>7</v>
      </c>
      <c r="F13" s="74">
        <v>9</v>
      </c>
      <c r="G13" s="59">
        <v>7</v>
      </c>
      <c r="H13" s="59">
        <v>7</v>
      </c>
      <c r="I13" s="59">
        <v>7</v>
      </c>
      <c r="J13" s="74">
        <v>9</v>
      </c>
      <c r="K13" s="59">
        <v>7</v>
      </c>
      <c r="L13" s="59">
        <v>9</v>
      </c>
      <c r="M13" s="59">
        <v>7</v>
      </c>
      <c r="N13" s="74">
        <v>8</v>
      </c>
      <c r="O13" s="74">
        <v>8</v>
      </c>
      <c r="P13" s="59">
        <v>7</v>
      </c>
      <c r="Q13" s="74">
        <v>8</v>
      </c>
      <c r="R13" s="59">
        <v>5</v>
      </c>
      <c r="S13" s="74">
        <v>8</v>
      </c>
      <c r="T13" s="74">
        <v>9</v>
      </c>
      <c r="U13" s="74">
        <v>9</v>
      </c>
      <c r="V13" s="59">
        <v>7</v>
      </c>
      <c r="W13" s="59">
        <v>6</v>
      </c>
      <c r="X13" s="134">
        <v>9</v>
      </c>
      <c r="Y13" s="74">
        <v>8</v>
      </c>
      <c r="Z13" s="74">
        <v>8</v>
      </c>
      <c r="AA13" s="8">
        <v>7</v>
      </c>
      <c r="AB13" s="47">
        <f t="shared" si="0"/>
        <v>185</v>
      </c>
      <c r="AC13" s="59">
        <v>6</v>
      </c>
      <c r="AD13" s="47">
        <f t="shared" si="1"/>
        <v>112</v>
      </c>
      <c r="AE13" s="73"/>
    </row>
    <row r="14" spans="1:31" s="2" customFormat="1" ht="32.1" customHeight="1" x14ac:dyDescent="0.2">
      <c r="A14" s="148" t="s">
        <v>91</v>
      </c>
      <c r="B14" s="158" t="s">
        <v>97</v>
      </c>
      <c r="C14" s="158">
        <v>7</v>
      </c>
      <c r="D14" s="59">
        <v>7</v>
      </c>
      <c r="E14" s="74">
        <v>8</v>
      </c>
      <c r="F14" s="74">
        <v>8</v>
      </c>
      <c r="G14" s="74">
        <v>8</v>
      </c>
      <c r="H14" s="59">
        <v>7</v>
      </c>
      <c r="I14" s="74">
        <v>8</v>
      </c>
      <c r="J14" s="59">
        <v>7</v>
      </c>
      <c r="K14" s="59">
        <v>7</v>
      </c>
      <c r="L14" s="74">
        <v>8</v>
      </c>
      <c r="M14" s="59">
        <v>3</v>
      </c>
      <c r="N14" s="74">
        <v>8</v>
      </c>
      <c r="O14" s="74">
        <v>9</v>
      </c>
      <c r="P14" s="74">
        <v>9</v>
      </c>
      <c r="Q14" s="74">
        <v>9</v>
      </c>
      <c r="R14" s="59">
        <v>5</v>
      </c>
      <c r="S14" s="74">
        <v>9</v>
      </c>
      <c r="T14" s="74">
        <v>8</v>
      </c>
      <c r="U14" s="74">
        <v>9</v>
      </c>
      <c r="V14" s="59">
        <v>7</v>
      </c>
      <c r="W14" s="74">
        <v>8</v>
      </c>
      <c r="X14" s="134">
        <v>9</v>
      </c>
      <c r="Y14" s="74">
        <v>8</v>
      </c>
      <c r="Z14" s="74">
        <v>8</v>
      </c>
      <c r="AA14" s="8">
        <v>7</v>
      </c>
      <c r="AB14" s="47">
        <f t="shared" si="0"/>
        <v>184</v>
      </c>
      <c r="AC14" s="59">
        <v>8</v>
      </c>
      <c r="AD14" s="47">
        <f t="shared" si="1"/>
        <v>110</v>
      </c>
      <c r="AE14" s="73"/>
    </row>
    <row r="15" spans="1:31" s="2" customFormat="1" ht="32.1" customHeight="1" x14ac:dyDescent="0.2">
      <c r="A15" s="148" t="s">
        <v>108</v>
      </c>
      <c r="B15" s="158" t="s">
        <v>97</v>
      </c>
      <c r="C15" s="158">
        <v>8</v>
      </c>
      <c r="D15" s="74">
        <v>9</v>
      </c>
      <c r="E15" s="74">
        <v>8</v>
      </c>
      <c r="F15" s="59">
        <v>6</v>
      </c>
      <c r="G15" s="74">
        <v>8</v>
      </c>
      <c r="H15" s="59">
        <v>6</v>
      </c>
      <c r="I15" s="59">
        <v>5</v>
      </c>
      <c r="J15" s="74">
        <v>9</v>
      </c>
      <c r="K15" s="74">
        <v>8</v>
      </c>
      <c r="L15" s="74">
        <v>9</v>
      </c>
      <c r="M15" s="74">
        <v>8</v>
      </c>
      <c r="N15" s="74">
        <v>8</v>
      </c>
      <c r="O15" s="74">
        <v>8</v>
      </c>
      <c r="P15" s="74">
        <v>8</v>
      </c>
      <c r="Q15" s="59">
        <v>7</v>
      </c>
      <c r="R15" s="59">
        <v>6</v>
      </c>
      <c r="S15" s="74">
        <v>8</v>
      </c>
      <c r="T15" s="74">
        <v>8</v>
      </c>
      <c r="U15" s="74">
        <v>9</v>
      </c>
      <c r="V15" s="59">
        <v>7</v>
      </c>
      <c r="W15" s="74">
        <v>8</v>
      </c>
      <c r="X15" s="134">
        <v>9</v>
      </c>
      <c r="Y15" s="59">
        <v>7</v>
      </c>
      <c r="Z15" s="74">
        <v>8</v>
      </c>
      <c r="AA15" s="8">
        <v>7</v>
      </c>
      <c r="AB15" s="47">
        <f t="shared" si="0"/>
        <v>184</v>
      </c>
      <c r="AC15" s="59">
        <v>8</v>
      </c>
      <c r="AD15" s="47">
        <f t="shared" si="1"/>
        <v>110</v>
      </c>
      <c r="AE15" s="73"/>
    </row>
    <row r="16" spans="1:31" s="2" customFormat="1" ht="32.1" customHeight="1" x14ac:dyDescent="0.2">
      <c r="A16" s="148" t="s">
        <v>90</v>
      </c>
      <c r="B16" s="158" t="s">
        <v>19</v>
      </c>
      <c r="C16" s="158">
        <v>1</v>
      </c>
      <c r="D16" s="149">
        <v>9</v>
      </c>
      <c r="E16" s="134">
        <v>6</v>
      </c>
      <c r="F16" s="149">
        <v>8</v>
      </c>
      <c r="G16" s="134">
        <v>7</v>
      </c>
      <c r="H16" s="149">
        <v>9</v>
      </c>
      <c r="I16" s="59">
        <v>7</v>
      </c>
      <c r="J16" s="74">
        <v>8</v>
      </c>
      <c r="K16" s="74">
        <v>7.5</v>
      </c>
      <c r="L16" s="59">
        <v>7</v>
      </c>
      <c r="M16" s="74">
        <v>9</v>
      </c>
      <c r="N16" s="134">
        <v>7</v>
      </c>
      <c r="O16" s="74">
        <v>8</v>
      </c>
      <c r="P16" s="74">
        <v>8</v>
      </c>
      <c r="Q16" s="74">
        <v>9</v>
      </c>
      <c r="R16" s="134">
        <v>6</v>
      </c>
      <c r="S16" s="59">
        <v>7</v>
      </c>
      <c r="T16" s="59">
        <v>7</v>
      </c>
      <c r="U16" s="149">
        <v>8</v>
      </c>
      <c r="V16" s="134">
        <v>7</v>
      </c>
      <c r="W16" s="134">
        <v>5</v>
      </c>
      <c r="X16" s="134">
        <v>9</v>
      </c>
      <c r="Y16" s="74">
        <v>9</v>
      </c>
      <c r="Z16" s="134">
        <v>7</v>
      </c>
      <c r="AA16" s="8">
        <v>6</v>
      </c>
      <c r="AB16" s="47">
        <f t="shared" si="0"/>
        <v>180.5</v>
      </c>
      <c r="AC16" s="59">
        <v>10</v>
      </c>
      <c r="AD16" s="47">
        <f t="shared" si="1"/>
        <v>109.5</v>
      </c>
      <c r="AE16" s="73"/>
    </row>
    <row r="17" spans="1:29" s="2" customFormat="1" ht="6.75" hidden="1" customHeight="1" x14ac:dyDescent="0.2">
      <c r="A17" s="133"/>
      <c r="B17" s="56"/>
      <c r="C17" s="4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9</v>
      </c>
      <c r="R17" s="8"/>
      <c r="T17" s="8"/>
      <c r="U17" s="8"/>
      <c r="V17" s="8"/>
      <c r="W17" s="9">
        <v>9</v>
      </c>
      <c r="X17" s="134">
        <v>9</v>
      </c>
      <c r="Y17" s="8"/>
      <c r="Z17" s="8"/>
      <c r="AA17" s="8"/>
      <c r="AB17" s="47">
        <f t="shared" ref="AB17" si="2">SUM(D17:AA17)</f>
        <v>27</v>
      </c>
      <c r="AC17" s="9"/>
    </row>
    <row r="18" spans="1:29" s="2" customFormat="1" x14ac:dyDescent="0.2">
      <c r="A18" s="16"/>
      <c r="B18" s="16"/>
      <c r="C18" s="13"/>
      <c r="AA18" s="55"/>
    </row>
    <row r="19" spans="1:29" s="2" customFormat="1" ht="15.75" x14ac:dyDescent="0.2">
      <c r="A19" s="21"/>
      <c r="B19" s="21"/>
      <c r="C19" s="13"/>
      <c r="J19" s="23"/>
    </row>
    <row r="20" spans="1:29" s="2" customFormat="1" x14ac:dyDescent="0.2">
      <c r="A20" s="21"/>
      <c r="B20" s="21"/>
      <c r="C20" s="13"/>
    </row>
    <row r="21" spans="1:29" s="2" customFormat="1" x14ac:dyDescent="0.2">
      <c r="A21" s="21"/>
      <c r="B21" s="21"/>
      <c r="C21" s="13"/>
    </row>
    <row r="22" spans="1:29" s="2" customFormat="1" x14ac:dyDescent="0.2">
      <c r="A22" s="21"/>
      <c r="B22" s="21"/>
      <c r="C22" s="13"/>
    </row>
    <row r="23" spans="1:29" s="2" customFormat="1" x14ac:dyDescent="0.2">
      <c r="A23" s="21"/>
      <c r="B23" s="21"/>
      <c r="C23" s="13"/>
    </row>
    <row r="24" spans="1:29" s="2" customFormat="1" x14ac:dyDescent="0.2">
      <c r="A24" s="21"/>
      <c r="B24" s="21"/>
      <c r="C24" s="13"/>
    </row>
    <row r="25" spans="1:29" s="2" customFormat="1" x14ac:dyDescent="0.2">
      <c r="A25" s="21"/>
      <c r="B25" s="21"/>
      <c r="C25" s="13"/>
    </row>
    <row r="26" spans="1:29" s="2" customFormat="1" x14ac:dyDescent="0.2">
      <c r="A26" s="21"/>
      <c r="B26" s="21"/>
      <c r="C26" s="13"/>
    </row>
    <row r="27" spans="1:29" s="2" customFormat="1" x14ac:dyDescent="0.2">
      <c r="A27" s="21"/>
      <c r="B27" s="21"/>
      <c r="C27" s="13"/>
    </row>
    <row r="28" spans="1:29" s="2" customFormat="1" x14ac:dyDescent="0.2">
      <c r="A28" s="21"/>
      <c r="B28" s="21"/>
      <c r="C28" s="13"/>
    </row>
    <row r="29" spans="1:29" s="2" customFormat="1" x14ac:dyDescent="0.2">
      <c r="A29" s="21"/>
      <c r="B29" s="21"/>
      <c r="C29" s="13"/>
    </row>
    <row r="30" spans="1:29" s="2" customFormat="1" x14ac:dyDescent="0.2">
      <c r="A30" s="21"/>
      <c r="B30" s="21"/>
      <c r="C30" s="13"/>
    </row>
    <row r="31" spans="1:29" s="2" customFormat="1" x14ac:dyDescent="0.2">
      <c r="A31" s="21"/>
      <c r="B31" s="21"/>
      <c r="C31" s="13"/>
    </row>
    <row r="32" spans="1:29" s="2" customFormat="1" x14ac:dyDescent="0.2">
      <c r="A32" s="21"/>
      <c r="B32" s="21"/>
      <c r="C32" s="13"/>
    </row>
    <row r="33" spans="1:3" s="2" customFormat="1" x14ac:dyDescent="0.2">
      <c r="A33" s="21"/>
      <c r="B33" s="21"/>
      <c r="C33" s="13"/>
    </row>
    <row r="34" spans="1:3" s="2" customFormat="1" x14ac:dyDescent="0.2">
      <c r="A34" s="21"/>
      <c r="B34" s="21"/>
      <c r="C34" s="13"/>
    </row>
    <row r="35" spans="1:3" s="2" customFormat="1" x14ac:dyDescent="0.2">
      <c r="A35" s="21"/>
      <c r="B35" s="21"/>
      <c r="C35" s="13"/>
    </row>
    <row r="36" spans="1:3" s="2" customFormat="1" x14ac:dyDescent="0.2">
      <c r="A36" s="21"/>
      <c r="B36" s="21"/>
      <c r="C36" s="13"/>
    </row>
    <row r="37" spans="1:3" s="2" customFormat="1" x14ac:dyDescent="0.2">
      <c r="A37" s="21"/>
      <c r="B37" s="21"/>
      <c r="C37" s="13"/>
    </row>
    <row r="38" spans="1:3" s="2" customFormat="1" x14ac:dyDescent="0.2">
      <c r="A38" s="21"/>
      <c r="B38" s="21"/>
      <c r="C38" s="13"/>
    </row>
    <row r="39" spans="1:3" s="2" customFormat="1" x14ac:dyDescent="0.2">
      <c r="A39" s="21"/>
      <c r="B39" s="21"/>
      <c r="C39" s="13"/>
    </row>
    <row r="40" spans="1:3" s="2" customFormat="1" x14ac:dyDescent="0.2">
      <c r="A40" s="21"/>
      <c r="B40" s="21"/>
      <c r="C40" s="13"/>
    </row>
    <row r="41" spans="1:3" s="2" customFormat="1" x14ac:dyDescent="0.2">
      <c r="A41" s="21"/>
      <c r="B41" s="21"/>
      <c r="C41" s="13"/>
    </row>
    <row r="42" spans="1:3" s="2" customFormat="1" x14ac:dyDescent="0.2">
      <c r="A42" s="21"/>
      <c r="B42" s="21"/>
      <c r="C42" s="13"/>
    </row>
    <row r="43" spans="1:3" s="2" customFormat="1" x14ac:dyDescent="0.2">
      <c r="A43" s="21"/>
      <c r="B43" s="21"/>
      <c r="C43" s="13"/>
    </row>
    <row r="44" spans="1:3" s="2" customFormat="1" x14ac:dyDescent="0.2">
      <c r="A44" s="21"/>
      <c r="B44" s="21"/>
      <c r="C44" s="13"/>
    </row>
    <row r="45" spans="1:3" s="2" customFormat="1" x14ac:dyDescent="0.2">
      <c r="A45" s="21"/>
      <c r="B45" s="21"/>
      <c r="C45" s="13"/>
    </row>
    <row r="46" spans="1:3" s="2" customFormat="1" x14ac:dyDescent="0.2">
      <c r="A46" s="21"/>
      <c r="B46" s="21"/>
      <c r="C46" s="13"/>
    </row>
    <row r="47" spans="1:3" s="2" customFormat="1" x14ac:dyDescent="0.2">
      <c r="A47" s="21"/>
      <c r="B47" s="21"/>
      <c r="C47" s="13"/>
    </row>
    <row r="48" spans="1:3" s="2" customFormat="1" x14ac:dyDescent="0.2">
      <c r="A48" s="21"/>
      <c r="B48" s="21"/>
      <c r="C48" s="13"/>
    </row>
    <row r="49" spans="1:3" s="2" customFormat="1" x14ac:dyDescent="0.2">
      <c r="A49" s="21"/>
      <c r="B49" s="21"/>
      <c r="C49" s="13"/>
    </row>
  </sheetData>
  <sortState ref="A7:AF16">
    <sortCondition descending="1" ref="AB7:AB16"/>
  </sortState>
  <mergeCells count="1">
    <mergeCell ref="AA1:AC1"/>
  </mergeCells>
  <phoneticPr fontId="0" type="noConversion"/>
  <pageMargins left="0.35433070866141736" right="0" top="0.47244094488188981" bottom="0.19685039370078741" header="0.19685039370078741" footer="0.19685039370078741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X49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G14" sqref="AG14"/>
    </sheetView>
  </sheetViews>
  <sheetFormatPr baseColWidth="10" defaultRowHeight="12.75" outlineLevelCol="1" x14ac:dyDescent="0.2"/>
  <cols>
    <col min="1" max="1" width="18" style="22" customWidth="1"/>
    <col min="2" max="2" width="8.85546875" style="22" customWidth="1"/>
    <col min="3" max="3" width="7.42578125" style="14" hidden="1" customWidth="1" outlineLevel="1"/>
    <col min="4" max="4" width="7.7109375" customWidth="1" collapsed="1"/>
    <col min="5" max="8" width="7.7109375" customWidth="1"/>
    <col min="9" max="9" width="7.7109375" hidden="1" customWidth="1" outlineLevel="1"/>
    <col min="10" max="10" width="7.7109375" customWidth="1" collapsed="1"/>
    <col min="11" max="11" width="7.7109375" customWidth="1"/>
    <col min="12" max="13" width="8.42578125" customWidth="1"/>
    <col min="14" max="22" width="7.7109375" customWidth="1"/>
  </cols>
  <sheetData>
    <row r="1" spans="1:206" s="1" customFormat="1" ht="18" x14ac:dyDescent="0.25">
      <c r="A1" s="23" t="s">
        <v>103</v>
      </c>
      <c r="B1" s="23"/>
      <c r="C1" s="10"/>
      <c r="F1" s="23"/>
      <c r="L1" s="79"/>
      <c r="S1" s="172" t="s">
        <v>113</v>
      </c>
      <c r="T1" s="172"/>
      <c r="U1" s="172"/>
      <c r="V1" s="172"/>
    </row>
    <row r="2" spans="1:206" s="5" customFormat="1" ht="9.75" customHeight="1" x14ac:dyDescent="0.25">
      <c r="A2" s="18"/>
      <c r="B2" s="18"/>
      <c r="C2" s="11"/>
      <c r="L2" s="1"/>
    </row>
    <row r="3" spans="1:206" s="6" customFormat="1" ht="5.25" customHeight="1" x14ac:dyDescent="0.25">
      <c r="A3" s="118"/>
      <c r="B3" s="118"/>
      <c r="C3" s="119"/>
      <c r="D3" s="120"/>
      <c r="E3" s="120"/>
      <c r="F3" s="120"/>
      <c r="G3" s="120"/>
      <c r="H3" s="120"/>
      <c r="I3" s="120"/>
      <c r="J3" s="120"/>
      <c r="K3" s="120"/>
      <c r="L3" s="102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</row>
    <row r="4" spans="1:206" s="3" customFormat="1" ht="71.25" customHeight="1" x14ac:dyDescent="0.2">
      <c r="A4" s="103" t="s">
        <v>0</v>
      </c>
      <c r="B4" s="103" t="s">
        <v>17</v>
      </c>
      <c r="C4" s="150" t="s">
        <v>1</v>
      </c>
      <c r="D4" s="105" t="s">
        <v>30</v>
      </c>
      <c r="E4" s="105" t="s">
        <v>31</v>
      </c>
      <c r="F4" s="105" t="s">
        <v>32</v>
      </c>
      <c r="G4" s="105" t="s">
        <v>33</v>
      </c>
      <c r="H4" s="105" t="s">
        <v>34</v>
      </c>
      <c r="I4" s="105" t="s">
        <v>14</v>
      </c>
      <c r="J4" s="105" t="s">
        <v>4</v>
      </c>
      <c r="K4" s="105" t="s">
        <v>16</v>
      </c>
      <c r="L4" s="105" t="s">
        <v>39</v>
      </c>
      <c r="M4" s="105" t="s">
        <v>118</v>
      </c>
      <c r="N4" s="105" t="s">
        <v>65</v>
      </c>
      <c r="O4" s="105" t="s">
        <v>37</v>
      </c>
      <c r="P4" s="105" t="s">
        <v>44</v>
      </c>
      <c r="Q4" s="105" t="s">
        <v>66</v>
      </c>
      <c r="R4" s="105" t="s">
        <v>114</v>
      </c>
      <c r="S4" s="105" t="s">
        <v>15</v>
      </c>
      <c r="T4" s="105" t="s">
        <v>41</v>
      </c>
      <c r="U4" s="105" t="s">
        <v>42</v>
      </c>
      <c r="V4" s="106" t="s">
        <v>43</v>
      </c>
    </row>
    <row r="5" spans="1:206" s="4" customFormat="1" ht="79.5" customHeight="1" x14ac:dyDescent="0.2">
      <c r="A5" s="107"/>
      <c r="B5" s="107"/>
      <c r="C5" s="108"/>
      <c r="D5" s="109" t="s">
        <v>73</v>
      </c>
      <c r="E5" s="109" t="s">
        <v>68</v>
      </c>
      <c r="F5" s="109" t="s">
        <v>74</v>
      </c>
      <c r="G5" s="109" t="s">
        <v>70</v>
      </c>
      <c r="H5" s="109" t="s">
        <v>71</v>
      </c>
      <c r="I5" s="109" t="s">
        <v>75</v>
      </c>
      <c r="J5" s="109" t="s">
        <v>67</v>
      </c>
      <c r="K5" s="109" t="s">
        <v>67</v>
      </c>
      <c r="L5" s="109" t="s">
        <v>100</v>
      </c>
      <c r="M5" s="109" t="s">
        <v>116</v>
      </c>
      <c r="N5" s="109" t="s">
        <v>76</v>
      </c>
      <c r="O5" s="109" t="s">
        <v>69</v>
      </c>
      <c r="P5" s="109" t="s">
        <v>77</v>
      </c>
      <c r="Q5" s="109" t="s">
        <v>115</v>
      </c>
      <c r="R5" s="109" t="s">
        <v>115</v>
      </c>
      <c r="S5" s="109" t="s">
        <v>79</v>
      </c>
      <c r="T5" s="109" t="s">
        <v>78</v>
      </c>
      <c r="U5" s="109"/>
      <c r="V5" s="109"/>
    </row>
    <row r="6" spans="1:206" s="4" customFormat="1" ht="8.25" hidden="1" customHeight="1" x14ac:dyDescent="0.2">
      <c r="A6" s="19"/>
      <c r="B6" s="54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06" s="2" customFormat="1" ht="28.5" customHeight="1" x14ac:dyDescent="0.2">
      <c r="A7" s="148" t="s">
        <v>96</v>
      </c>
      <c r="B7" s="158" t="s">
        <v>106</v>
      </c>
      <c r="C7" s="158">
        <v>5</v>
      </c>
      <c r="D7" s="74">
        <v>8</v>
      </c>
      <c r="E7" s="74">
        <v>9</v>
      </c>
      <c r="F7" s="74">
        <v>8.5</v>
      </c>
      <c r="G7" s="74">
        <v>9</v>
      </c>
      <c r="H7" s="74">
        <v>9</v>
      </c>
      <c r="I7" s="59"/>
      <c r="J7" s="74">
        <v>8</v>
      </c>
      <c r="K7" s="74">
        <v>9</v>
      </c>
      <c r="L7" s="59">
        <v>5</v>
      </c>
      <c r="M7" s="74">
        <v>9</v>
      </c>
      <c r="N7" s="74">
        <v>8</v>
      </c>
      <c r="O7" s="74">
        <v>9</v>
      </c>
      <c r="P7" s="74">
        <v>9</v>
      </c>
      <c r="Q7" s="59">
        <v>7</v>
      </c>
      <c r="R7" s="59">
        <v>7</v>
      </c>
      <c r="S7" s="74">
        <v>9</v>
      </c>
      <c r="T7" s="74">
        <v>9</v>
      </c>
      <c r="U7" s="74">
        <f t="shared" ref="U7:U17" si="0">SUM(D7:T7)</f>
        <v>132.5</v>
      </c>
      <c r="V7" s="74">
        <v>1</v>
      </c>
    </row>
    <row r="8" spans="1:206" s="2" customFormat="1" ht="28.5" customHeight="1" x14ac:dyDescent="0.2">
      <c r="A8" s="148" t="s">
        <v>83</v>
      </c>
      <c r="B8" s="158" t="s">
        <v>106</v>
      </c>
      <c r="C8" s="158">
        <v>6</v>
      </c>
      <c r="D8" s="74">
        <v>8</v>
      </c>
      <c r="E8" s="74">
        <v>9</v>
      </c>
      <c r="F8" s="59">
        <v>7</v>
      </c>
      <c r="G8" s="74">
        <v>9</v>
      </c>
      <c r="H8" s="74">
        <v>8</v>
      </c>
      <c r="I8" s="59"/>
      <c r="J8" s="74">
        <v>8</v>
      </c>
      <c r="K8" s="74">
        <v>8</v>
      </c>
      <c r="L8" s="59">
        <v>7</v>
      </c>
      <c r="M8" s="74">
        <v>8</v>
      </c>
      <c r="N8" s="74">
        <v>8</v>
      </c>
      <c r="O8" s="74">
        <v>9</v>
      </c>
      <c r="P8" s="74">
        <v>8</v>
      </c>
      <c r="Q8" s="59">
        <v>7</v>
      </c>
      <c r="R8" s="74">
        <v>8</v>
      </c>
      <c r="S8" s="74">
        <v>9</v>
      </c>
      <c r="T8" s="74">
        <v>8</v>
      </c>
      <c r="U8" s="74">
        <f t="shared" si="0"/>
        <v>129</v>
      </c>
      <c r="V8" s="74">
        <v>2</v>
      </c>
    </row>
    <row r="9" spans="1:206" s="2" customFormat="1" ht="28.5" customHeight="1" x14ac:dyDescent="0.2">
      <c r="A9" s="148" t="s">
        <v>110</v>
      </c>
      <c r="B9" s="158" t="s">
        <v>109</v>
      </c>
      <c r="C9" s="158">
        <v>10</v>
      </c>
      <c r="D9" s="74">
        <v>8</v>
      </c>
      <c r="E9" s="74">
        <v>8</v>
      </c>
      <c r="F9" s="74">
        <v>8</v>
      </c>
      <c r="G9" s="74">
        <v>8</v>
      </c>
      <c r="H9" s="74">
        <v>8</v>
      </c>
      <c r="I9" s="59"/>
      <c r="J9" s="74">
        <v>8</v>
      </c>
      <c r="K9" s="74">
        <v>8</v>
      </c>
      <c r="L9" s="74">
        <v>9</v>
      </c>
      <c r="M9" s="74">
        <v>9</v>
      </c>
      <c r="N9" s="59">
        <v>7</v>
      </c>
      <c r="O9" s="59">
        <v>7</v>
      </c>
      <c r="P9" s="74">
        <v>8</v>
      </c>
      <c r="Q9" s="59">
        <v>7</v>
      </c>
      <c r="R9" s="74">
        <v>8</v>
      </c>
      <c r="S9" s="74">
        <v>8</v>
      </c>
      <c r="T9" s="74">
        <v>8</v>
      </c>
      <c r="U9" s="74">
        <f t="shared" si="0"/>
        <v>127</v>
      </c>
      <c r="V9" s="74">
        <v>3</v>
      </c>
    </row>
    <row r="10" spans="1:206" s="2" customFormat="1" ht="28.5" customHeight="1" x14ac:dyDescent="0.2">
      <c r="A10" s="148" t="s">
        <v>107</v>
      </c>
      <c r="B10" s="158" t="s">
        <v>106</v>
      </c>
      <c r="C10" s="158">
        <v>4</v>
      </c>
      <c r="D10" s="74">
        <v>8</v>
      </c>
      <c r="E10" s="74">
        <v>8</v>
      </c>
      <c r="F10" s="74">
        <v>7.5</v>
      </c>
      <c r="G10" s="74">
        <v>8</v>
      </c>
      <c r="H10" s="74">
        <v>8</v>
      </c>
      <c r="I10" s="59"/>
      <c r="J10" s="74">
        <v>8</v>
      </c>
      <c r="K10" s="59">
        <v>7</v>
      </c>
      <c r="L10" s="74">
        <v>8</v>
      </c>
      <c r="M10" s="74">
        <v>9</v>
      </c>
      <c r="N10" s="74">
        <v>9</v>
      </c>
      <c r="O10" s="74">
        <v>9</v>
      </c>
      <c r="P10" s="74">
        <v>8</v>
      </c>
      <c r="Q10" s="59">
        <v>7</v>
      </c>
      <c r="R10" s="59">
        <v>5</v>
      </c>
      <c r="S10" s="59">
        <v>7</v>
      </c>
      <c r="T10" s="74">
        <v>8</v>
      </c>
      <c r="U10" s="74">
        <f t="shared" si="0"/>
        <v>124.5</v>
      </c>
      <c r="V10" s="74">
        <v>4</v>
      </c>
    </row>
    <row r="11" spans="1:206" s="2" customFormat="1" ht="28.5" customHeight="1" x14ac:dyDescent="0.2">
      <c r="A11" s="148" t="s">
        <v>108</v>
      </c>
      <c r="B11" s="158" t="s">
        <v>97</v>
      </c>
      <c r="C11" s="158">
        <v>8</v>
      </c>
      <c r="D11" s="59">
        <v>5</v>
      </c>
      <c r="E11" s="74">
        <v>9</v>
      </c>
      <c r="F11" s="74">
        <v>8</v>
      </c>
      <c r="G11" s="74">
        <v>9</v>
      </c>
      <c r="H11" s="74">
        <v>8</v>
      </c>
      <c r="I11" s="59"/>
      <c r="J11" s="74">
        <v>8</v>
      </c>
      <c r="K11" s="59">
        <v>7</v>
      </c>
      <c r="L11" s="59">
        <v>6</v>
      </c>
      <c r="M11" s="59">
        <v>7</v>
      </c>
      <c r="N11" s="74">
        <v>8</v>
      </c>
      <c r="O11" s="74">
        <v>8</v>
      </c>
      <c r="P11" s="74">
        <v>8</v>
      </c>
      <c r="Q11" s="74">
        <v>8</v>
      </c>
      <c r="R11" s="74">
        <v>8</v>
      </c>
      <c r="S11" s="59">
        <v>7</v>
      </c>
      <c r="T11" s="59">
        <v>7</v>
      </c>
      <c r="U11" s="74">
        <f t="shared" si="0"/>
        <v>121</v>
      </c>
      <c r="V11" s="59">
        <v>5</v>
      </c>
    </row>
    <row r="12" spans="1:206" s="2" customFormat="1" ht="28.5" customHeight="1" x14ac:dyDescent="0.2">
      <c r="A12" s="148" t="s">
        <v>95</v>
      </c>
      <c r="B12" s="158" t="s">
        <v>97</v>
      </c>
      <c r="C12" s="158">
        <v>9</v>
      </c>
      <c r="D12" s="59">
        <v>7</v>
      </c>
      <c r="E12" s="74">
        <v>9</v>
      </c>
      <c r="F12" s="59">
        <v>7</v>
      </c>
      <c r="G12" s="74">
        <v>9</v>
      </c>
      <c r="H12" s="59">
        <v>7</v>
      </c>
      <c r="I12" s="59"/>
      <c r="J12" s="59">
        <v>7</v>
      </c>
      <c r="K12" s="74">
        <v>8</v>
      </c>
      <c r="L12" s="59">
        <v>5</v>
      </c>
      <c r="M12" s="59">
        <v>7</v>
      </c>
      <c r="N12" s="74">
        <v>8</v>
      </c>
      <c r="O12" s="59">
        <v>7</v>
      </c>
      <c r="P12" s="74">
        <v>8</v>
      </c>
      <c r="Q12" s="74">
        <v>9</v>
      </c>
      <c r="R12" s="74">
        <v>8</v>
      </c>
      <c r="S12" s="74">
        <v>8</v>
      </c>
      <c r="T12" s="59">
        <v>7</v>
      </c>
      <c r="U12" s="74">
        <f t="shared" si="0"/>
        <v>121</v>
      </c>
      <c r="V12" s="59">
        <v>5</v>
      </c>
    </row>
    <row r="13" spans="1:206" s="2" customFormat="1" ht="28.5" customHeight="1" x14ac:dyDescent="0.2">
      <c r="A13" s="148" t="s">
        <v>94</v>
      </c>
      <c r="B13" s="158" t="s">
        <v>97</v>
      </c>
      <c r="C13" s="158">
        <v>3</v>
      </c>
      <c r="D13" s="74">
        <v>9</v>
      </c>
      <c r="E13" s="74">
        <v>9</v>
      </c>
      <c r="F13" s="74">
        <v>8</v>
      </c>
      <c r="G13" s="74">
        <v>8</v>
      </c>
      <c r="H13" s="59">
        <v>6</v>
      </c>
      <c r="I13" s="59"/>
      <c r="J13" s="74">
        <v>8</v>
      </c>
      <c r="K13" s="74">
        <v>8</v>
      </c>
      <c r="L13" s="59">
        <v>5</v>
      </c>
      <c r="M13" s="74">
        <v>9</v>
      </c>
      <c r="N13" s="74">
        <v>8</v>
      </c>
      <c r="O13" s="59">
        <v>6</v>
      </c>
      <c r="P13" s="74">
        <v>8</v>
      </c>
      <c r="Q13" s="74">
        <v>8</v>
      </c>
      <c r="R13" s="59">
        <v>7</v>
      </c>
      <c r="S13" s="59">
        <v>6</v>
      </c>
      <c r="T13" s="59">
        <v>7</v>
      </c>
      <c r="U13" s="74">
        <f t="shared" si="0"/>
        <v>120</v>
      </c>
      <c r="V13" s="59">
        <v>7</v>
      </c>
    </row>
    <row r="14" spans="1:206" s="2" customFormat="1" ht="28.5" customHeight="1" x14ac:dyDescent="0.2">
      <c r="A14" s="148" t="s">
        <v>91</v>
      </c>
      <c r="B14" s="158" t="s">
        <v>97</v>
      </c>
      <c r="C14" s="158">
        <v>7</v>
      </c>
      <c r="D14" s="74">
        <v>8</v>
      </c>
      <c r="E14" s="59">
        <v>7</v>
      </c>
      <c r="F14" s="59">
        <v>7</v>
      </c>
      <c r="G14" s="74">
        <v>8</v>
      </c>
      <c r="H14" s="59">
        <v>3</v>
      </c>
      <c r="I14" s="59"/>
      <c r="J14" s="74">
        <v>8</v>
      </c>
      <c r="K14" s="74">
        <v>9</v>
      </c>
      <c r="L14" s="59">
        <v>5</v>
      </c>
      <c r="M14" s="74">
        <v>9</v>
      </c>
      <c r="N14" s="74">
        <v>9</v>
      </c>
      <c r="O14" s="74">
        <v>9</v>
      </c>
      <c r="P14" s="74">
        <v>9</v>
      </c>
      <c r="Q14" s="74">
        <v>8</v>
      </c>
      <c r="R14" s="74">
        <v>9</v>
      </c>
      <c r="S14" s="59">
        <v>4</v>
      </c>
      <c r="T14" s="59">
        <v>7</v>
      </c>
      <c r="U14" s="74">
        <f t="shared" si="0"/>
        <v>119</v>
      </c>
      <c r="V14" s="59">
        <v>8</v>
      </c>
    </row>
    <row r="15" spans="1:206" s="2" customFormat="1" ht="28.5" customHeight="1" x14ac:dyDescent="0.2">
      <c r="A15" s="148" t="s">
        <v>90</v>
      </c>
      <c r="B15" s="158" t="s">
        <v>19</v>
      </c>
      <c r="C15" s="158">
        <v>1</v>
      </c>
      <c r="D15" s="59">
        <v>7</v>
      </c>
      <c r="E15" s="74">
        <v>8</v>
      </c>
      <c r="F15" s="74">
        <v>7.5</v>
      </c>
      <c r="G15" s="59">
        <v>7</v>
      </c>
      <c r="H15" s="74">
        <v>9</v>
      </c>
      <c r="I15" s="59"/>
      <c r="J15" s="59">
        <v>5</v>
      </c>
      <c r="K15" s="74">
        <v>9</v>
      </c>
      <c r="L15" s="134">
        <v>6</v>
      </c>
      <c r="M15" s="74">
        <v>9</v>
      </c>
      <c r="N15" s="74">
        <v>8</v>
      </c>
      <c r="O15" s="74">
        <v>8</v>
      </c>
      <c r="P15" s="59">
        <v>7</v>
      </c>
      <c r="Q15" s="59">
        <v>7</v>
      </c>
      <c r="R15" s="74">
        <v>8</v>
      </c>
      <c r="S15" s="59">
        <v>6</v>
      </c>
      <c r="T15" s="59">
        <v>7</v>
      </c>
      <c r="U15" s="74">
        <f t="shared" si="0"/>
        <v>118.5</v>
      </c>
      <c r="V15" s="59">
        <v>8</v>
      </c>
    </row>
    <row r="16" spans="1:206" s="2" customFormat="1" ht="28.5" customHeight="1" x14ac:dyDescent="0.2">
      <c r="A16" s="148" t="s">
        <v>93</v>
      </c>
      <c r="B16" s="158" t="s">
        <v>19</v>
      </c>
      <c r="C16" s="158">
        <v>2</v>
      </c>
      <c r="D16" s="74">
        <v>8</v>
      </c>
      <c r="E16" s="59">
        <v>6</v>
      </c>
      <c r="F16" s="59">
        <v>5.5</v>
      </c>
      <c r="G16" s="59">
        <v>6</v>
      </c>
      <c r="H16" s="74">
        <v>8</v>
      </c>
      <c r="I16" s="59"/>
      <c r="J16" s="59">
        <v>7</v>
      </c>
      <c r="K16" s="74">
        <v>8</v>
      </c>
      <c r="L16" s="59">
        <v>7</v>
      </c>
      <c r="M16" s="59">
        <v>6</v>
      </c>
      <c r="N16" s="74">
        <v>8</v>
      </c>
      <c r="O16" s="74">
        <v>8</v>
      </c>
      <c r="P16" s="74">
        <v>9</v>
      </c>
      <c r="Q16" s="74">
        <v>9</v>
      </c>
      <c r="R16" s="59">
        <v>7</v>
      </c>
      <c r="S16" s="59">
        <v>5</v>
      </c>
      <c r="T16" s="59">
        <v>5</v>
      </c>
      <c r="U16" s="74">
        <f t="shared" si="0"/>
        <v>112.5</v>
      </c>
      <c r="V16" s="59">
        <v>10</v>
      </c>
    </row>
    <row r="17" spans="1:22" s="2" customFormat="1" ht="6.75" hidden="1" customHeight="1" x14ac:dyDescent="0.2">
      <c r="A17" s="20"/>
      <c r="B17" s="45"/>
      <c r="C17" s="8"/>
      <c r="D17" s="8"/>
      <c r="E17" s="8"/>
      <c r="F17" s="8"/>
      <c r="G17" s="8"/>
      <c r="H17" s="8"/>
      <c r="I17" s="9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>
        <f t="shared" si="0"/>
        <v>8</v>
      </c>
      <c r="V17" s="9"/>
    </row>
    <row r="18" spans="1:22" x14ac:dyDescent="0.2">
      <c r="L18" s="2"/>
    </row>
    <row r="19" spans="1:22" x14ac:dyDescent="0.2">
      <c r="L19" s="2"/>
    </row>
    <row r="20" spans="1:22" x14ac:dyDescent="0.2">
      <c r="L20" s="2"/>
    </row>
    <row r="21" spans="1:22" x14ac:dyDescent="0.2">
      <c r="L21" s="2"/>
    </row>
    <row r="22" spans="1:22" x14ac:dyDescent="0.2">
      <c r="L22" s="2"/>
    </row>
    <row r="23" spans="1:22" x14ac:dyDescent="0.2">
      <c r="L23" s="2"/>
    </row>
    <row r="24" spans="1:22" x14ac:dyDescent="0.2">
      <c r="L24" s="2"/>
    </row>
    <row r="25" spans="1:22" x14ac:dyDescent="0.2">
      <c r="L25" s="2"/>
    </row>
    <row r="26" spans="1:22" x14ac:dyDescent="0.2">
      <c r="L26" s="2"/>
    </row>
    <row r="27" spans="1:22" x14ac:dyDescent="0.2">
      <c r="L27" s="2"/>
    </row>
    <row r="28" spans="1:22" x14ac:dyDescent="0.2">
      <c r="L28" s="2"/>
    </row>
    <row r="29" spans="1:22" x14ac:dyDescent="0.2">
      <c r="L29" s="2"/>
    </row>
    <row r="30" spans="1:22" x14ac:dyDescent="0.2">
      <c r="L30" s="2"/>
    </row>
    <row r="31" spans="1:22" x14ac:dyDescent="0.2">
      <c r="L31" s="2"/>
    </row>
    <row r="32" spans="1:22" x14ac:dyDescent="0.2">
      <c r="L32" s="2"/>
    </row>
    <row r="33" spans="12:12" x14ac:dyDescent="0.2">
      <c r="L33" s="2"/>
    </row>
    <row r="34" spans="12:12" x14ac:dyDescent="0.2">
      <c r="L34" s="2"/>
    </row>
    <row r="35" spans="12:12" x14ac:dyDescent="0.2">
      <c r="L35" s="2"/>
    </row>
    <row r="36" spans="12:12" x14ac:dyDescent="0.2">
      <c r="L36" s="2"/>
    </row>
    <row r="37" spans="12:12" x14ac:dyDescent="0.2">
      <c r="L37" s="2"/>
    </row>
    <row r="38" spans="12:12" x14ac:dyDescent="0.2">
      <c r="L38" s="2"/>
    </row>
    <row r="39" spans="12:12" x14ac:dyDescent="0.2">
      <c r="L39" s="2"/>
    </row>
    <row r="40" spans="12:12" x14ac:dyDescent="0.2">
      <c r="L40" s="2"/>
    </row>
    <row r="41" spans="12:12" x14ac:dyDescent="0.2">
      <c r="L41" s="2"/>
    </row>
    <row r="42" spans="12:12" x14ac:dyDescent="0.2">
      <c r="L42" s="2"/>
    </row>
    <row r="43" spans="12:12" x14ac:dyDescent="0.2">
      <c r="L43" s="2"/>
    </row>
    <row r="44" spans="12:12" x14ac:dyDescent="0.2">
      <c r="L44" s="2"/>
    </row>
    <row r="45" spans="12:12" x14ac:dyDescent="0.2">
      <c r="L45" s="2"/>
    </row>
    <row r="46" spans="12:12" x14ac:dyDescent="0.2">
      <c r="L46" s="2"/>
    </row>
    <row r="47" spans="12:12" x14ac:dyDescent="0.2">
      <c r="L47" s="2"/>
    </row>
    <row r="48" spans="12:12" x14ac:dyDescent="0.2">
      <c r="L48" s="2"/>
    </row>
    <row r="49" spans="12:12" x14ac:dyDescent="0.2">
      <c r="L49" s="2"/>
    </row>
  </sheetData>
  <sortState ref="A7:GZ16">
    <sortCondition descending="1" ref="U7:U16"/>
  </sortState>
  <mergeCells count="1">
    <mergeCell ref="S1:V1"/>
  </mergeCells>
  <pageMargins left="0.27559055118110237" right="0" top="0.19685039370078741" bottom="0.19685039370078741" header="0.19685039370078741" footer="0.31496062992125984"/>
  <pageSetup paperSize="9" scale="8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45"/>
  <sheetViews>
    <sheetView zoomScale="106" zoomScaleNormal="106" workbookViewId="0">
      <selection activeCell="N33" sqref="N33"/>
    </sheetView>
  </sheetViews>
  <sheetFormatPr baseColWidth="10" defaultRowHeight="12.75" outlineLevelCol="1" x14ac:dyDescent="0.2"/>
  <cols>
    <col min="1" max="1" width="17.85546875" customWidth="1"/>
    <col min="2" max="2" width="10.85546875" customWidth="1"/>
    <col min="3" max="3" width="8.28515625" hidden="1" customWidth="1" outlineLevel="1"/>
    <col min="4" max="4" width="8.7109375" customWidth="1" collapsed="1"/>
    <col min="5" max="13" width="8.7109375" customWidth="1"/>
    <col min="14" max="14" width="8.28515625" customWidth="1"/>
    <col min="15" max="15" width="7.85546875" customWidth="1"/>
    <col min="16" max="16" width="7.28515625" customWidth="1"/>
  </cols>
  <sheetData>
    <row r="1" spans="1:16" s="15" customFormat="1" ht="15.75" x14ac:dyDescent="0.25">
      <c r="A1" s="1" t="s">
        <v>104</v>
      </c>
      <c r="B1" s="1"/>
      <c r="C1" s="1"/>
    </row>
    <row r="2" spans="1:16" s="15" customFormat="1" ht="23.25" customHeight="1" x14ac:dyDescent="0.2">
      <c r="O2" s="173">
        <v>42665</v>
      </c>
      <c r="P2" s="174"/>
    </row>
    <row r="3" spans="1:16" s="15" customFormat="1" ht="7.5" customHeight="1" x14ac:dyDescent="0.2">
      <c r="A3" s="110"/>
      <c r="B3" s="110"/>
      <c r="C3" s="110"/>
      <c r="D3" s="176" t="s">
        <v>21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s="24" customFormat="1" ht="42.75" customHeight="1" x14ac:dyDescent="0.2">
      <c r="A4" s="111" t="s">
        <v>6</v>
      </c>
      <c r="B4" s="111" t="s">
        <v>17</v>
      </c>
      <c r="C4" s="111" t="s">
        <v>3</v>
      </c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1:16" s="25" customFormat="1" ht="45" customHeight="1" x14ac:dyDescent="0.2">
      <c r="A5" s="112"/>
      <c r="B5" s="113"/>
      <c r="C5" s="113"/>
      <c r="D5" s="114">
        <v>1</v>
      </c>
      <c r="E5" s="115">
        <v>2</v>
      </c>
      <c r="F5" s="114">
        <v>3</v>
      </c>
      <c r="G5" s="116">
        <v>4</v>
      </c>
      <c r="H5" s="114">
        <v>5</v>
      </c>
      <c r="I5" s="116">
        <v>6</v>
      </c>
      <c r="J5" s="114">
        <v>7</v>
      </c>
      <c r="K5" s="116">
        <v>8</v>
      </c>
      <c r="L5" s="114">
        <v>9</v>
      </c>
      <c r="M5" s="114">
        <v>10</v>
      </c>
      <c r="N5" s="117" t="s">
        <v>85</v>
      </c>
      <c r="O5" s="117" t="s">
        <v>53</v>
      </c>
      <c r="P5" s="117" t="s">
        <v>54</v>
      </c>
    </row>
    <row r="6" spans="1:16" s="62" customFormat="1" ht="28.5" customHeight="1" x14ac:dyDescent="0.2">
      <c r="A6" s="148" t="s">
        <v>94</v>
      </c>
      <c r="B6" s="158" t="s">
        <v>97</v>
      </c>
      <c r="C6" s="158">
        <v>3</v>
      </c>
      <c r="D6" s="75">
        <v>19</v>
      </c>
      <c r="E6" s="75">
        <v>21.5</v>
      </c>
      <c r="F6" s="75">
        <v>17.5</v>
      </c>
      <c r="G6" s="75">
        <v>20</v>
      </c>
      <c r="H6" s="75">
        <v>19.5</v>
      </c>
      <c r="I6" s="75">
        <v>21.5</v>
      </c>
      <c r="J6" s="75">
        <v>18</v>
      </c>
      <c r="K6" s="75">
        <v>16</v>
      </c>
      <c r="L6" s="75">
        <v>15</v>
      </c>
      <c r="M6" s="75">
        <v>19.5</v>
      </c>
      <c r="N6" s="77">
        <f t="shared" ref="N6:N15" si="0">AVERAGE(D6:M6)</f>
        <v>18.75</v>
      </c>
      <c r="O6" s="61">
        <f t="shared" ref="O6:O15" si="1">MIN(D6:M6)</f>
        <v>15</v>
      </c>
      <c r="P6" s="61">
        <f t="shared" ref="P6:P15" si="2">MAX(D6:M6)</f>
        <v>21.5</v>
      </c>
    </row>
    <row r="7" spans="1:16" s="62" customFormat="1" ht="28.5" customHeight="1" x14ac:dyDescent="0.2">
      <c r="A7" s="148" t="s">
        <v>96</v>
      </c>
      <c r="B7" s="158" t="s">
        <v>106</v>
      </c>
      <c r="C7" s="158">
        <v>5</v>
      </c>
      <c r="D7" s="75">
        <v>18.5</v>
      </c>
      <c r="E7" s="75">
        <v>16.5</v>
      </c>
      <c r="F7" s="75">
        <v>18</v>
      </c>
      <c r="G7" s="75">
        <v>17</v>
      </c>
      <c r="H7" s="75">
        <v>17</v>
      </c>
      <c r="I7" s="75">
        <v>15</v>
      </c>
      <c r="J7" s="75">
        <v>16</v>
      </c>
      <c r="K7" s="75">
        <v>19</v>
      </c>
      <c r="L7" s="75">
        <v>20</v>
      </c>
      <c r="M7" s="75">
        <v>21.5</v>
      </c>
      <c r="N7" s="77">
        <f t="shared" si="0"/>
        <v>17.850000000000001</v>
      </c>
      <c r="O7" s="61">
        <f t="shared" si="1"/>
        <v>15</v>
      </c>
      <c r="P7" s="61">
        <f t="shared" si="2"/>
        <v>21.5</v>
      </c>
    </row>
    <row r="8" spans="1:16" s="62" customFormat="1" ht="28.5" customHeight="1" x14ac:dyDescent="0.2">
      <c r="A8" s="148" t="s">
        <v>93</v>
      </c>
      <c r="B8" s="158" t="s">
        <v>19</v>
      </c>
      <c r="C8" s="158">
        <v>2</v>
      </c>
      <c r="D8" s="75">
        <v>14</v>
      </c>
      <c r="E8" s="75">
        <v>15.5</v>
      </c>
      <c r="F8" s="75">
        <v>20</v>
      </c>
      <c r="G8" s="75">
        <v>17.5</v>
      </c>
      <c r="H8" s="75">
        <v>20</v>
      </c>
      <c r="I8" s="75">
        <v>19.5</v>
      </c>
      <c r="J8" s="75">
        <v>16.5</v>
      </c>
      <c r="K8" s="75">
        <v>19</v>
      </c>
      <c r="L8" s="75">
        <v>18.5</v>
      </c>
      <c r="M8" s="75">
        <v>17.5</v>
      </c>
      <c r="N8" s="77">
        <f t="shared" si="0"/>
        <v>17.8</v>
      </c>
      <c r="O8" s="61">
        <f t="shared" si="1"/>
        <v>14</v>
      </c>
      <c r="P8" s="61">
        <f t="shared" si="2"/>
        <v>20</v>
      </c>
    </row>
    <row r="9" spans="1:16" s="62" customFormat="1" ht="28.5" customHeight="1" x14ac:dyDescent="0.2">
      <c r="A9" s="148" t="s">
        <v>107</v>
      </c>
      <c r="B9" s="158" t="s">
        <v>106</v>
      </c>
      <c r="C9" s="158">
        <v>4</v>
      </c>
      <c r="D9" s="75">
        <v>21</v>
      </c>
      <c r="E9" s="75">
        <v>16.5</v>
      </c>
      <c r="F9" s="75">
        <v>18</v>
      </c>
      <c r="G9" s="75">
        <v>13.5</v>
      </c>
      <c r="H9" s="75">
        <v>16</v>
      </c>
      <c r="I9" s="75">
        <v>22</v>
      </c>
      <c r="J9" s="75">
        <v>16</v>
      </c>
      <c r="K9" s="75">
        <v>19.5</v>
      </c>
      <c r="L9" s="75">
        <v>18.5</v>
      </c>
      <c r="M9" s="75">
        <v>16</v>
      </c>
      <c r="N9" s="77">
        <f t="shared" si="0"/>
        <v>17.7</v>
      </c>
      <c r="O9" s="61">
        <f t="shared" si="1"/>
        <v>13.5</v>
      </c>
      <c r="P9" s="61">
        <f t="shared" si="2"/>
        <v>22</v>
      </c>
    </row>
    <row r="10" spans="1:16" s="62" customFormat="1" ht="28.5" customHeight="1" x14ac:dyDescent="0.2">
      <c r="A10" s="148" t="s">
        <v>91</v>
      </c>
      <c r="B10" s="158" t="s">
        <v>97</v>
      </c>
      <c r="C10" s="158">
        <v>7</v>
      </c>
      <c r="D10" s="75">
        <v>18.5</v>
      </c>
      <c r="E10" s="75">
        <v>18</v>
      </c>
      <c r="F10" s="75">
        <v>17</v>
      </c>
      <c r="G10" s="75">
        <v>16.5</v>
      </c>
      <c r="H10" s="75">
        <v>19.5</v>
      </c>
      <c r="I10" s="75">
        <v>14.5</v>
      </c>
      <c r="J10" s="75">
        <v>18</v>
      </c>
      <c r="K10" s="75">
        <v>16</v>
      </c>
      <c r="L10" s="75">
        <v>20</v>
      </c>
      <c r="M10" s="75">
        <v>17.5</v>
      </c>
      <c r="N10" s="77">
        <f t="shared" si="0"/>
        <v>17.55</v>
      </c>
      <c r="O10" s="61">
        <f t="shared" si="1"/>
        <v>14.5</v>
      </c>
      <c r="P10" s="61">
        <f t="shared" si="2"/>
        <v>20</v>
      </c>
    </row>
    <row r="11" spans="1:16" s="62" customFormat="1" ht="28.5" customHeight="1" x14ac:dyDescent="0.2">
      <c r="A11" s="148" t="s">
        <v>110</v>
      </c>
      <c r="B11" s="158" t="s">
        <v>109</v>
      </c>
      <c r="C11" s="158">
        <v>10</v>
      </c>
      <c r="D11" s="75">
        <v>15.5</v>
      </c>
      <c r="E11" s="75">
        <v>19.5</v>
      </c>
      <c r="F11" s="75">
        <v>17</v>
      </c>
      <c r="G11" s="75">
        <v>17.5</v>
      </c>
      <c r="H11" s="75">
        <v>15</v>
      </c>
      <c r="I11" s="75">
        <v>20</v>
      </c>
      <c r="J11" s="75">
        <v>18.5</v>
      </c>
      <c r="K11" s="75">
        <v>16.5</v>
      </c>
      <c r="L11" s="75">
        <v>15.5</v>
      </c>
      <c r="M11" s="75">
        <v>15.5</v>
      </c>
      <c r="N11" s="77">
        <f t="shared" si="0"/>
        <v>17.05</v>
      </c>
      <c r="O11" s="61">
        <f t="shared" si="1"/>
        <v>15</v>
      </c>
      <c r="P11" s="61">
        <f t="shared" si="2"/>
        <v>20</v>
      </c>
    </row>
    <row r="12" spans="1:16" s="62" customFormat="1" ht="28.5" customHeight="1" x14ac:dyDescent="0.2">
      <c r="A12" s="148" t="s">
        <v>90</v>
      </c>
      <c r="B12" s="158" t="s">
        <v>19</v>
      </c>
      <c r="C12" s="158">
        <v>1</v>
      </c>
      <c r="D12" s="75">
        <v>14.5</v>
      </c>
      <c r="E12" s="75">
        <v>16.5</v>
      </c>
      <c r="F12" s="75">
        <v>16</v>
      </c>
      <c r="G12" s="75">
        <v>19.5</v>
      </c>
      <c r="H12" s="75">
        <v>18.5</v>
      </c>
      <c r="I12" s="75">
        <v>18.5</v>
      </c>
      <c r="J12" s="75">
        <v>13.5</v>
      </c>
      <c r="K12" s="75">
        <v>19</v>
      </c>
      <c r="L12" s="75">
        <v>16</v>
      </c>
      <c r="M12" s="75">
        <v>17</v>
      </c>
      <c r="N12" s="77">
        <f t="shared" si="0"/>
        <v>16.899999999999999</v>
      </c>
      <c r="O12" s="61">
        <f t="shared" si="1"/>
        <v>13.5</v>
      </c>
      <c r="P12" s="61">
        <f t="shared" si="2"/>
        <v>19.5</v>
      </c>
    </row>
    <row r="13" spans="1:16" s="62" customFormat="1" ht="28.5" customHeight="1" x14ac:dyDescent="0.2">
      <c r="A13" s="148" t="s">
        <v>83</v>
      </c>
      <c r="B13" s="158" t="s">
        <v>106</v>
      </c>
      <c r="C13" s="158">
        <v>6</v>
      </c>
      <c r="D13" s="75">
        <v>18.5</v>
      </c>
      <c r="E13" s="75">
        <v>17</v>
      </c>
      <c r="F13" s="75">
        <v>20</v>
      </c>
      <c r="G13" s="75">
        <v>15</v>
      </c>
      <c r="H13" s="75">
        <v>14.5</v>
      </c>
      <c r="I13" s="75">
        <v>21</v>
      </c>
      <c r="J13" s="75">
        <v>16.5</v>
      </c>
      <c r="K13" s="75">
        <v>13</v>
      </c>
      <c r="L13" s="75">
        <v>20</v>
      </c>
      <c r="M13" s="75">
        <v>13.5</v>
      </c>
      <c r="N13" s="77">
        <f t="shared" si="0"/>
        <v>16.899999999999999</v>
      </c>
      <c r="O13" s="61">
        <f t="shared" si="1"/>
        <v>13</v>
      </c>
      <c r="P13" s="61">
        <f t="shared" si="2"/>
        <v>21</v>
      </c>
    </row>
    <row r="14" spans="1:16" s="62" customFormat="1" ht="28.5" customHeight="1" x14ac:dyDescent="0.2">
      <c r="A14" s="148" t="s">
        <v>95</v>
      </c>
      <c r="B14" s="158" t="s">
        <v>97</v>
      </c>
      <c r="C14" s="158">
        <v>9</v>
      </c>
      <c r="D14" s="75">
        <v>16.100000000000001</v>
      </c>
      <c r="E14" s="75">
        <v>17.5</v>
      </c>
      <c r="F14" s="75">
        <v>16.5</v>
      </c>
      <c r="G14" s="75">
        <v>15.5</v>
      </c>
      <c r="H14" s="75">
        <v>14</v>
      </c>
      <c r="I14" s="75">
        <v>15</v>
      </c>
      <c r="J14" s="75">
        <v>15.5</v>
      </c>
      <c r="K14" s="75">
        <v>16</v>
      </c>
      <c r="L14" s="75">
        <v>15</v>
      </c>
      <c r="M14" s="75">
        <v>18</v>
      </c>
      <c r="N14" s="77">
        <f t="shared" si="0"/>
        <v>15.91</v>
      </c>
      <c r="O14" s="61">
        <f t="shared" si="1"/>
        <v>14</v>
      </c>
      <c r="P14" s="61">
        <f t="shared" si="2"/>
        <v>18</v>
      </c>
    </row>
    <row r="15" spans="1:16" s="62" customFormat="1" ht="28.5" customHeight="1" x14ac:dyDescent="0.2">
      <c r="A15" s="148" t="s">
        <v>108</v>
      </c>
      <c r="B15" s="158" t="s">
        <v>97</v>
      </c>
      <c r="C15" s="158">
        <v>8</v>
      </c>
      <c r="D15" s="124">
        <v>17.5</v>
      </c>
      <c r="E15" s="75">
        <v>13.5</v>
      </c>
      <c r="F15" s="75">
        <v>11.5</v>
      </c>
      <c r="G15" s="75">
        <v>18.5</v>
      </c>
      <c r="H15" s="75">
        <v>14</v>
      </c>
      <c r="I15" s="75">
        <v>13.5</v>
      </c>
      <c r="J15" s="75">
        <v>13.5</v>
      </c>
      <c r="K15" s="75">
        <v>14.5</v>
      </c>
      <c r="L15" s="75">
        <v>15</v>
      </c>
      <c r="M15" s="75">
        <v>17</v>
      </c>
      <c r="N15" s="77">
        <f t="shared" si="0"/>
        <v>14.85</v>
      </c>
      <c r="O15" s="61">
        <f t="shared" si="1"/>
        <v>11.5</v>
      </c>
      <c r="P15" s="61">
        <f t="shared" si="2"/>
        <v>18.5</v>
      </c>
    </row>
    <row r="16" spans="1:16" s="16" customFormat="1" ht="18" customHeight="1" x14ac:dyDescent="0.2">
      <c r="A16" s="76" t="s">
        <v>11</v>
      </c>
      <c r="B16" s="57"/>
      <c r="C16" s="58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77">
        <f>AVERAGE(N6:N15)</f>
        <v>17.125999999999998</v>
      </c>
      <c r="O16" s="61">
        <f>AVERAGE(O6:O15)</f>
        <v>13.9</v>
      </c>
      <c r="P16" s="61">
        <f>AVERAGE(P6:P15)</f>
        <v>20.2</v>
      </c>
    </row>
    <row r="17" spans="4:7" s="16" customFormat="1" ht="12.75" customHeight="1" x14ac:dyDescent="0.2">
      <c r="D17" s="175"/>
      <c r="E17" s="175"/>
      <c r="F17" s="175"/>
      <c r="G17" s="175"/>
    </row>
    <row r="18" spans="4:7" s="16" customFormat="1" ht="12.75" customHeight="1" x14ac:dyDescent="0.2">
      <c r="D18" s="175"/>
      <c r="E18" s="175"/>
      <c r="F18" s="175"/>
      <c r="G18" s="175"/>
    </row>
    <row r="19" spans="4:7" s="16" customFormat="1" x14ac:dyDescent="0.2"/>
    <row r="20" spans="4:7" s="16" customFormat="1" x14ac:dyDescent="0.2"/>
    <row r="21" spans="4:7" s="16" customFormat="1" x14ac:dyDescent="0.2"/>
    <row r="22" spans="4:7" s="16" customFormat="1" x14ac:dyDescent="0.2"/>
    <row r="23" spans="4:7" s="16" customFormat="1" x14ac:dyDescent="0.2"/>
    <row r="24" spans="4:7" s="16" customFormat="1" x14ac:dyDescent="0.2"/>
    <row r="25" spans="4:7" s="16" customFormat="1" x14ac:dyDescent="0.2"/>
    <row r="26" spans="4:7" s="16" customFormat="1" x14ac:dyDescent="0.2"/>
    <row r="27" spans="4:7" s="16" customFormat="1" x14ac:dyDescent="0.2"/>
    <row r="28" spans="4:7" s="16" customFormat="1" x14ac:dyDescent="0.2"/>
    <row r="29" spans="4:7" s="16" customFormat="1" x14ac:dyDescent="0.2"/>
    <row r="30" spans="4:7" s="16" customFormat="1" x14ac:dyDescent="0.2"/>
    <row r="31" spans="4:7" s="16" customFormat="1" x14ac:dyDescent="0.2"/>
    <row r="32" spans="4:7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</sheetData>
  <sortState ref="A6:P15">
    <sortCondition descending="1" ref="N6:N15"/>
  </sortState>
  <mergeCells count="5">
    <mergeCell ref="O2:P2"/>
    <mergeCell ref="D17:G17"/>
    <mergeCell ref="D18:G18"/>
    <mergeCell ref="D3:P4"/>
    <mergeCell ref="D16:M16"/>
  </mergeCells>
  <phoneticPr fontId="0" type="noConversion"/>
  <pageMargins left="0.55118110236220474" right="0.27559055118110237" top="0.15748031496062992" bottom="0.19685039370078741" header="0.15748031496062992" footer="0.19685039370078741"/>
  <pageSetup paperSize="9" scale="85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45"/>
  <sheetViews>
    <sheetView zoomScaleNormal="100" workbookViewId="0">
      <selection activeCell="S20" sqref="S20"/>
    </sheetView>
  </sheetViews>
  <sheetFormatPr baseColWidth="10" defaultRowHeight="12.75" outlineLevelCol="1" x14ac:dyDescent="0.2"/>
  <cols>
    <col min="1" max="1" width="17.85546875" customWidth="1"/>
    <col min="2" max="2" width="10.85546875" customWidth="1"/>
    <col min="3" max="3" width="8.28515625" hidden="1" customWidth="1" outlineLevel="1"/>
    <col min="4" max="4" width="8.7109375" customWidth="1" collapsed="1"/>
    <col min="5" max="13" width="8.7109375" customWidth="1"/>
    <col min="14" max="14" width="8.140625" customWidth="1"/>
    <col min="15" max="15" width="8.28515625" customWidth="1"/>
    <col min="16" max="16" width="7.28515625" customWidth="1"/>
  </cols>
  <sheetData>
    <row r="1" spans="1:16" s="15" customFormat="1" ht="15.75" x14ac:dyDescent="0.25">
      <c r="A1" s="1" t="s">
        <v>142</v>
      </c>
      <c r="B1" s="1"/>
      <c r="C1" s="1"/>
      <c r="D1" s="1"/>
    </row>
    <row r="2" spans="1:16" s="15" customFormat="1" ht="23.25" customHeight="1" x14ac:dyDescent="0.2">
      <c r="O2" s="173">
        <v>42665</v>
      </c>
      <c r="P2" s="174"/>
    </row>
    <row r="3" spans="1:16" s="15" customFormat="1" ht="7.5" customHeight="1" x14ac:dyDescent="0.2">
      <c r="A3" s="110"/>
      <c r="B3" s="110"/>
      <c r="C3" s="110"/>
      <c r="D3" s="176" t="s">
        <v>20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s="24" customFormat="1" ht="42.75" customHeight="1" x14ac:dyDescent="0.2">
      <c r="A4" s="111" t="s">
        <v>6</v>
      </c>
      <c r="B4" s="111" t="s">
        <v>17</v>
      </c>
      <c r="C4" s="111" t="s">
        <v>3</v>
      </c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1:16" s="25" customFormat="1" ht="45" customHeight="1" x14ac:dyDescent="0.2">
      <c r="A5" s="112"/>
      <c r="B5" s="113"/>
      <c r="C5" s="113"/>
      <c r="D5" s="114">
        <v>1</v>
      </c>
      <c r="E5" s="115">
        <v>2</v>
      </c>
      <c r="F5" s="114">
        <v>3</v>
      </c>
      <c r="G5" s="116">
        <v>4</v>
      </c>
      <c r="H5" s="114">
        <v>5</v>
      </c>
      <c r="I5" s="116">
        <v>6</v>
      </c>
      <c r="J5" s="114">
        <v>7</v>
      </c>
      <c r="K5" s="116">
        <v>8</v>
      </c>
      <c r="L5" s="114">
        <v>9</v>
      </c>
      <c r="M5" s="114">
        <v>10</v>
      </c>
      <c r="N5" s="117" t="s">
        <v>85</v>
      </c>
      <c r="O5" s="117" t="s">
        <v>53</v>
      </c>
      <c r="P5" s="117" t="s">
        <v>54</v>
      </c>
    </row>
    <row r="6" spans="1:16" s="62" customFormat="1" ht="28.5" customHeight="1" x14ac:dyDescent="0.2">
      <c r="A6" s="148" t="s">
        <v>94</v>
      </c>
      <c r="B6" s="158" t="s">
        <v>97</v>
      </c>
      <c r="C6" s="158">
        <v>3</v>
      </c>
      <c r="D6" s="75">
        <v>4</v>
      </c>
      <c r="E6" s="75">
        <v>3.8</v>
      </c>
      <c r="F6" s="75">
        <v>3.5</v>
      </c>
      <c r="G6" s="75">
        <v>3.5</v>
      </c>
      <c r="H6" s="75">
        <v>3.8</v>
      </c>
      <c r="I6" s="75">
        <v>3.3</v>
      </c>
      <c r="J6" s="75">
        <v>3.4</v>
      </c>
      <c r="K6" s="75">
        <v>3.2</v>
      </c>
      <c r="L6" s="75">
        <v>4.2</v>
      </c>
      <c r="M6" s="75">
        <v>3.4</v>
      </c>
      <c r="N6" s="61">
        <f t="shared" ref="N6:N15" si="0">AVERAGE(D6:M6)</f>
        <v>3.6100000000000003</v>
      </c>
      <c r="O6" s="61">
        <f t="shared" ref="O6:O15" si="1">MIN(D6:M6)</f>
        <v>3.2</v>
      </c>
      <c r="P6" s="61">
        <f t="shared" ref="P6:P15" si="2">MAX(D6:M6)</f>
        <v>4.2</v>
      </c>
    </row>
    <row r="7" spans="1:16" s="62" customFormat="1" ht="28.5" customHeight="1" x14ac:dyDescent="0.2">
      <c r="A7" s="148" t="s">
        <v>96</v>
      </c>
      <c r="B7" s="158" t="s">
        <v>106</v>
      </c>
      <c r="C7" s="158">
        <v>5</v>
      </c>
      <c r="D7" s="75">
        <v>3.6</v>
      </c>
      <c r="E7" s="75">
        <v>3.7</v>
      </c>
      <c r="F7" s="75">
        <v>3.6</v>
      </c>
      <c r="G7" s="75">
        <v>3.4</v>
      </c>
      <c r="H7" s="75">
        <v>3.3</v>
      </c>
      <c r="I7" s="75">
        <v>3.1</v>
      </c>
      <c r="J7" s="75">
        <v>3.5</v>
      </c>
      <c r="K7" s="75">
        <v>3.6</v>
      </c>
      <c r="L7" s="75">
        <v>3.6</v>
      </c>
      <c r="M7" s="75">
        <v>3.4</v>
      </c>
      <c r="N7" s="61">
        <f t="shared" si="0"/>
        <v>3.4800000000000004</v>
      </c>
      <c r="O7" s="61">
        <f t="shared" si="1"/>
        <v>3.1</v>
      </c>
      <c r="P7" s="61">
        <f t="shared" si="2"/>
        <v>3.7</v>
      </c>
    </row>
    <row r="8" spans="1:16" s="62" customFormat="1" ht="28.5" customHeight="1" x14ac:dyDescent="0.2">
      <c r="A8" s="148" t="s">
        <v>110</v>
      </c>
      <c r="B8" s="158" t="s">
        <v>109</v>
      </c>
      <c r="C8" s="158">
        <v>10</v>
      </c>
      <c r="D8" s="75">
        <v>3.3</v>
      </c>
      <c r="E8" s="75">
        <v>3</v>
      </c>
      <c r="F8" s="75">
        <v>3.9</v>
      </c>
      <c r="G8" s="75">
        <v>3.3</v>
      </c>
      <c r="H8" s="75">
        <v>4</v>
      </c>
      <c r="I8" s="75">
        <v>2.9</v>
      </c>
      <c r="J8" s="75">
        <v>3.4</v>
      </c>
      <c r="K8" s="75">
        <v>3.4</v>
      </c>
      <c r="L8" s="75">
        <v>3.8</v>
      </c>
      <c r="M8" s="75">
        <v>3.3</v>
      </c>
      <c r="N8" s="61">
        <f t="shared" si="0"/>
        <v>3.4299999999999997</v>
      </c>
      <c r="O8" s="61">
        <f t="shared" si="1"/>
        <v>2.9</v>
      </c>
      <c r="P8" s="61">
        <f t="shared" si="2"/>
        <v>4</v>
      </c>
    </row>
    <row r="9" spans="1:16" s="62" customFormat="1" ht="28.5" customHeight="1" x14ac:dyDescent="0.2">
      <c r="A9" s="148" t="s">
        <v>90</v>
      </c>
      <c r="B9" s="158" t="s">
        <v>19</v>
      </c>
      <c r="C9" s="158">
        <v>1</v>
      </c>
      <c r="D9" s="75">
        <v>3.7</v>
      </c>
      <c r="E9" s="75">
        <v>3</v>
      </c>
      <c r="F9" s="75">
        <v>3.4</v>
      </c>
      <c r="G9" s="75">
        <v>3.8</v>
      </c>
      <c r="H9" s="75">
        <v>3.7</v>
      </c>
      <c r="I9" s="75">
        <v>3</v>
      </c>
      <c r="J9" s="75">
        <v>3</v>
      </c>
      <c r="K9" s="75">
        <v>4</v>
      </c>
      <c r="L9" s="75">
        <v>3.7</v>
      </c>
      <c r="M9" s="75">
        <v>2.5</v>
      </c>
      <c r="N9" s="61">
        <f t="shared" si="0"/>
        <v>3.38</v>
      </c>
      <c r="O9" s="61">
        <f t="shared" si="1"/>
        <v>2.5</v>
      </c>
      <c r="P9" s="61">
        <f t="shared" si="2"/>
        <v>4</v>
      </c>
    </row>
    <row r="10" spans="1:16" s="62" customFormat="1" ht="28.5" customHeight="1" x14ac:dyDescent="0.2">
      <c r="A10" s="148" t="s">
        <v>83</v>
      </c>
      <c r="B10" s="158" t="s">
        <v>106</v>
      </c>
      <c r="C10" s="158">
        <v>6</v>
      </c>
      <c r="D10" s="75">
        <v>3.7</v>
      </c>
      <c r="E10" s="75">
        <v>3.2</v>
      </c>
      <c r="F10" s="75">
        <v>4</v>
      </c>
      <c r="G10" s="75">
        <v>2.7</v>
      </c>
      <c r="H10" s="75">
        <v>3.9</v>
      </c>
      <c r="I10" s="75">
        <v>2.6</v>
      </c>
      <c r="J10" s="75">
        <v>2.8</v>
      </c>
      <c r="K10" s="75">
        <v>3.5</v>
      </c>
      <c r="L10" s="75">
        <v>3.1</v>
      </c>
      <c r="M10" s="75">
        <v>4</v>
      </c>
      <c r="N10" s="61">
        <f t="shared" si="0"/>
        <v>3.35</v>
      </c>
      <c r="O10" s="61">
        <f t="shared" si="1"/>
        <v>2.6</v>
      </c>
      <c r="P10" s="61">
        <f t="shared" si="2"/>
        <v>4</v>
      </c>
    </row>
    <row r="11" spans="1:16" s="62" customFormat="1" ht="28.5" customHeight="1" x14ac:dyDescent="0.2">
      <c r="A11" s="148" t="s">
        <v>93</v>
      </c>
      <c r="B11" s="158" t="s">
        <v>19</v>
      </c>
      <c r="C11" s="158">
        <v>2</v>
      </c>
      <c r="D11" s="75">
        <v>3.1</v>
      </c>
      <c r="E11" s="75">
        <v>2.9</v>
      </c>
      <c r="F11" s="75">
        <v>3.9</v>
      </c>
      <c r="G11" s="75">
        <v>2.8</v>
      </c>
      <c r="H11" s="75">
        <v>3</v>
      </c>
      <c r="I11" s="75">
        <v>3.1</v>
      </c>
      <c r="J11" s="75">
        <v>3.7</v>
      </c>
      <c r="K11" s="124">
        <v>3.7</v>
      </c>
      <c r="L11" s="75">
        <v>3.8</v>
      </c>
      <c r="M11" s="75">
        <v>3.1</v>
      </c>
      <c r="N11" s="61">
        <f t="shared" si="0"/>
        <v>3.31</v>
      </c>
      <c r="O11" s="61">
        <f t="shared" si="1"/>
        <v>2.8</v>
      </c>
      <c r="P11" s="61">
        <f t="shared" si="2"/>
        <v>3.9</v>
      </c>
    </row>
    <row r="12" spans="1:16" s="62" customFormat="1" ht="28.5" customHeight="1" x14ac:dyDescent="0.2">
      <c r="A12" s="148" t="s">
        <v>108</v>
      </c>
      <c r="B12" s="158" t="s">
        <v>97</v>
      </c>
      <c r="C12" s="158">
        <v>8</v>
      </c>
      <c r="D12" s="75">
        <v>2.9</v>
      </c>
      <c r="E12" s="75">
        <v>4</v>
      </c>
      <c r="F12" s="124">
        <v>3</v>
      </c>
      <c r="G12" s="75">
        <v>3.4</v>
      </c>
      <c r="H12" s="75">
        <v>3</v>
      </c>
      <c r="I12" s="75">
        <v>3.2</v>
      </c>
      <c r="J12" s="75">
        <v>3.6</v>
      </c>
      <c r="K12" s="75">
        <v>2.8</v>
      </c>
      <c r="L12" s="75">
        <v>3.6</v>
      </c>
      <c r="M12" s="75">
        <v>2.8</v>
      </c>
      <c r="N12" s="61">
        <f t="shared" si="0"/>
        <v>3.2300000000000004</v>
      </c>
      <c r="O12" s="61">
        <f t="shared" si="1"/>
        <v>2.8</v>
      </c>
      <c r="P12" s="61">
        <f t="shared" si="2"/>
        <v>4</v>
      </c>
    </row>
    <row r="13" spans="1:16" s="62" customFormat="1" ht="28.5" customHeight="1" x14ac:dyDescent="0.2">
      <c r="A13" s="148" t="s">
        <v>107</v>
      </c>
      <c r="B13" s="158" t="s">
        <v>106</v>
      </c>
      <c r="C13" s="158">
        <v>4</v>
      </c>
      <c r="D13" s="124">
        <v>3.5</v>
      </c>
      <c r="E13" s="75">
        <v>2.6</v>
      </c>
      <c r="F13" s="75">
        <v>3.7</v>
      </c>
      <c r="G13" s="75">
        <v>3.4</v>
      </c>
      <c r="H13" s="75">
        <v>2.7</v>
      </c>
      <c r="I13" s="75">
        <v>3.5</v>
      </c>
      <c r="J13" s="75">
        <v>3</v>
      </c>
      <c r="K13" s="75">
        <v>3.9</v>
      </c>
      <c r="L13" s="75">
        <v>2.6</v>
      </c>
      <c r="M13" s="75">
        <v>3.3</v>
      </c>
      <c r="N13" s="61">
        <f t="shared" si="0"/>
        <v>3.22</v>
      </c>
      <c r="O13" s="61">
        <f t="shared" si="1"/>
        <v>2.6</v>
      </c>
      <c r="P13" s="61">
        <f t="shared" si="2"/>
        <v>3.9</v>
      </c>
    </row>
    <row r="14" spans="1:16" s="62" customFormat="1" ht="28.5" customHeight="1" x14ac:dyDescent="0.2">
      <c r="A14" s="148" t="s">
        <v>91</v>
      </c>
      <c r="B14" s="158" t="s">
        <v>97</v>
      </c>
      <c r="C14" s="158">
        <v>7</v>
      </c>
      <c r="D14" s="75">
        <v>3.1</v>
      </c>
      <c r="E14" s="75">
        <v>3.6</v>
      </c>
      <c r="F14" s="75">
        <v>3.4</v>
      </c>
      <c r="G14" s="75">
        <v>2.4</v>
      </c>
      <c r="H14" s="75">
        <v>3.3</v>
      </c>
      <c r="I14" s="75">
        <v>3.6</v>
      </c>
      <c r="J14" s="75">
        <v>3.1</v>
      </c>
      <c r="K14" s="75">
        <v>3.1</v>
      </c>
      <c r="L14" s="75">
        <v>3</v>
      </c>
      <c r="M14" s="75">
        <v>3.2</v>
      </c>
      <c r="N14" s="61">
        <f t="shared" si="0"/>
        <v>3.1800000000000006</v>
      </c>
      <c r="O14" s="61">
        <f t="shared" si="1"/>
        <v>2.4</v>
      </c>
      <c r="P14" s="61">
        <f t="shared" si="2"/>
        <v>3.6</v>
      </c>
    </row>
    <row r="15" spans="1:16" s="62" customFormat="1" ht="28.5" customHeight="1" x14ac:dyDescent="0.2">
      <c r="A15" s="148" t="s">
        <v>95</v>
      </c>
      <c r="B15" s="158" t="s">
        <v>97</v>
      </c>
      <c r="C15" s="158">
        <v>9</v>
      </c>
      <c r="D15" s="75">
        <v>3.2</v>
      </c>
      <c r="E15" s="75">
        <v>3</v>
      </c>
      <c r="F15" s="75">
        <v>3.8</v>
      </c>
      <c r="G15" s="75">
        <v>2.5</v>
      </c>
      <c r="H15" s="75">
        <v>2.9</v>
      </c>
      <c r="I15" s="75">
        <v>2.7</v>
      </c>
      <c r="J15" s="75">
        <v>3.6</v>
      </c>
      <c r="K15" s="75">
        <v>2.8</v>
      </c>
      <c r="L15" s="75">
        <v>3</v>
      </c>
      <c r="M15" s="75">
        <v>3.4</v>
      </c>
      <c r="N15" s="61">
        <f t="shared" si="0"/>
        <v>3.0900000000000003</v>
      </c>
      <c r="O15" s="61">
        <f t="shared" si="1"/>
        <v>2.5</v>
      </c>
      <c r="P15" s="61">
        <f t="shared" si="2"/>
        <v>3.8</v>
      </c>
    </row>
    <row r="16" spans="1:16" s="16" customFormat="1" ht="18" customHeight="1" x14ac:dyDescent="0.2">
      <c r="A16" s="132" t="s">
        <v>11</v>
      </c>
      <c r="B16" s="57"/>
      <c r="C16" s="58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61">
        <f>AVERAGE(N6:N15)</f>
        <v>3.3280000000000003</v>
      </c>
      <c r="O16" s="61">
        <f>AVERAGE(O6:O15)</f>
        <v>2.74</v>
      </c>
      <c r="P16" s="61">
        <f>AVERAGE(P6:P15)</f>
        <v>3.9099999999999993</v>
      </c>
    </row>
    <row r="17" spans="4:7" s="16" customFormat="1" ht="12.75" customHeight="1" x14ac:dyDescent="0.2">
      <c r="D17" s="175"/>
      <c r="E17" s="175"/>
      <c r="F17" s="175"/>
      <c r="G17" s="175"/>
    </row>
    <row r="18" spans="4:7" s="16" customFormat="1" ht="12.75" customHeight="1" x14ac:dyDescent="0.2">
      <c r="D18" s="175"/>
      <c r="E18" s="175"/>
      <c r="F18" s="175"/>
      <c r="G18" s="175"/>
    </row>
    <row r="19" spans="4:7" s="16" customFormat="1" x14ac:dyDescent="0.2"/>
    <row r="20" spans="4:7" s="16" customFormat="1" x14ac:dyDescent="0.2"/>
    <row r="21" spans="4:7" s="16" customFormat="1" x14ac:dyDescent="0.2"/>
    <row r="22" spans="4:7" s="16" customFormat="1" x14ac:dyDescent="0.2"/>
    <row r="23" spans="4:7" s="16" customFormat="1" x14ac:dyDescent="0.2"/>
    <row r="24" spans="4:7" s="16" customFormat="1" x14ac:dyDescent="0.2"/>
    <row r="25" spans="4:7" s="16" customFormat="1" x14ac:dyDescent="0.2"/>
    <row r="26" spans="4:7" s="16" customFormat="1" x14ac:dyDescent="0.2"/>
    <row r="27" spans="4:7" s="16" customFormat="1" x14ac:dyDescent="0.2"/>
    <row r="28" spans="4:7" s="16" customFormat="1" x14ac:dyDescent="0.2"/>
    <row r="29" spans="4:7" s="16" customFormat="1" x14ac:dyDescent="0.2"/>
    <row r="30" spans="4:7" s="16" customFormat="1" x14ac:dyDescent="0.2"/>
    <row r="31" spans="4:7" s="16" customFormat="1" x14ac:dyDescent="0.2"/>
    <row r="32" spans="4:7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</sheetData>
  <sortState ref="A6:P15">
    <sortCondition descending="1" ref="N6:N15"/>
  </sortState>
  <mergeCells count="5">
    <mergeCell ref="D3:P4"/>
    <mergeCell ref="D16:M16"/>
    <mergeCell ref="D17:G17"/>
    <mergeCell ref="D18:G18"/>
    <mergeCell ref="O2:P2"/>
  </mergeCells>
  <pageMargins left="0.55118110236220474" right="0.27559055118110237" top="0.15748031496062992" bottom="0.19685039370078741" header="0.15748031496062992" footer="0.19685039370078741"/>
  <pageSetup paperSize="9" scale="8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 Ernteergebnis Herbst</vt:lpstr>
      <vt:lpstr>Feldbeurteilung</vt:lpstr>
      <vt:lpstr>Waschbeurteilung Herbst</vt:lpstr>
      <vt:lpstr>Rübenlänge</vt:lpstr>
      <vt:lpstr>Rübendurchmesser</vt:lpstr>
      <vt:lpstr>' Ernteergebnis Herbst'!Druckbereich</vt:lpstr>
      <vt:lpstr>Feldbeurteilung!Druckbereich</vt:lpstr>
      <vt:lpstr>'Waschbeurteilung Herbst'!Druckbereich</vt:lpstr>
      <vt:lpstr>' Ernteergebnis Herbst'!Drucktitel</vt:lpstr>
      <vt:lpstr>Feldbeurteilung!Drucktitel</vt:lpstr>
      <vt:lpstr>Rübendurchmesser!Drucktitel</vt:lpstr>
      <vt:lpstr>Rübenlänge!Drucktitel</vt:lpstr>
      <vt:lpstr>'Waschbeurteilung Herbst'!Drucktitel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LBBZ Seeland</dc:creator>
  <cp:lastModifiedBy>Steiner René, WEU-LANAT-INF-SE</cp:lastModifiedBy>
  <cp:lastPrinted>2021-02-16T10:21:30Z</cp:lastPrinted>
  <dcterms:created xsi:type="dcterms:W3CDTF">1999-10-01T13:58:20Z</dcterms:created>
  <dcterms:modified xsi:type="dcterms:W3CDTF">2021-02-16T10:38:30Z</dcterms:modified>
</cp:coreProperties>
</file>